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istique" sheetId="1" r:id="rId4"/>
    <sheet state="visible" name="Patterns" sheetId="2" r:id="rId5"/>
    <sheet state="visible" name="Level Difficulty" sheetId="3" r:id="rId6"/>
    <sheet state="visible" name="Shop" sheetId="4" r:id="rId7"/>
    <sheet state="visible" name="Data" sheetId="5" r:id="rId8"/>
    <sheet state="hidden" name="工作表1（副本）" sheetId="6" r:id="rId9"/>
  </sheets>
  <definedNames/>
  <calcPr/>
  <extLst>
    <ext uri="GoogleSheetsCustomDataVersion2">
      <go:sheetsCustomData xmlns:go="http://customooxmlschemas.google.com/" r:id="rId10" roundtripDataChecksum="uhVUBx94eooL5Lf2FRb+amKEzxrtFCgO+IOOJV2dw7A="/>
    </ext>
  </extLst>
</workbook>
</file>

<file path=xl/sharedStrings.xml><?xml version="1.0" encoding="utf-8"?>
<sst xmlns="http://schemas.openxmlformats.org/spreadsheetml/2006/main" count="279" uniqueCount="105">
  <si>
    <t>Player</t>
  </si>
  <si>
    <t>Input</t>
  </si>
  <si>
    <t>Name</t>
  </si>
  <si>
    <t>GROS</t>
  </si>
  <si>
    <t>Level</t>
  </si>
  <si>
    <t>petit</t>
  </si>
  <si>
    <t>Output</t>
  </si>
  <si>
    <t>Gros</t>
  </si>
  <si>
    <t>Petit</t>
  </si>
  <si>
    <t>Description</t>
  </si>
  <si>
    <t>Fire Rate (BB/s)</t>
  </si>
  <si>
    <t>Second Per Bullet</t>
  </si>
  <si>
    <t>Les balles qui tirent en une seconde</t>
  </si>
  <si>
    <t>Minium DMG</t>
  </si>
  <si>
    <t>Average Damage (Per BB)</t>
  </si>
  <si>
    <t>Les dégâts lors d'un tir à mid gamme</t>
  </si>
  <si>
    <t>Maxium DMG</t>
  </si>
  <si>
    <t>Avg. Damage per Sec</t>
  </si>
  <si>
    <t>Les dégâts en 1 seconde, en mid gamme</t>
  </si>
  <si>
    <t>Health</t>
  </si>
  <si>
    <t>Ratio (DMG)</t>
  </si>
  <si>
    <t>Le ratio des dommages entre 2 personnages</t>
  </si>
  <si>
    <t>Speed</t>
  </si>
  <si>
    <t>Ratio (Health)</t>
  </si>
  <si>
    <t>Le ratio de PV entre 2 caractères</t>
  </si>
  <si>
    <t>Ratio (Speed)</t>
  </si>
  <si>
    <t>Le ratio de vitesse entre 2 caractères</t>
  </si>
  <si>
    <t>Weighted Ratio</t>
  </si>
  <si>
    <t>Le rapport moyen qui a été pondéré se réfère à sa capacité</t>
  </si>
  <si>
    <t>Upgraded</t>
  </si>
  <si>
    <t>Increase</t>
  </si>
  <si>
    <t>Absolute Ratio</t>
  </si>
  <si>
    <t>Le ratio moyen qui n'est pas pondéré</t>
  </si>
  <si>
    <t>Stats Increase</t>
  </si>
  <si>
    <t>Function</t>
  </si>
  <si>
    <t>Scraps Needed</t>
  </si>
  <si>
    <t>f(x) = x*2.5+x</t>
  </si>
  <si>
    <t>Fire Rate</t>
  </si>
  <si>
    <t>Card Needed</t>
  </si>
  <si>
    <t>f(x) = x *2</t>
  </si>
  <si>
    <t>Damage Per Second</t>
  </si>
  <si>
    <t>f(x) = x*1.2</t>
  </si>
  <si>
    <t>Duration</t>
  </si>
  <si>
    <t>f(x) = x*1.05</t>
  </si>
  <si>
    <t>Aile de feu</t>
  </si>
  <si>
    <t>Cooldown</t>
  </si>
  <si>
    <t>f(x) = x*0.95</t>
  </si>
  <si>
    <t>Damage Of Explosion</t>
  </si>
  <si>
    <t>Petit poucet</t>
  </si>
  <si>
    <t>Explosion</t>
  </si>
  <si>
    <t>f(x) = 5/x</t>
  </si>
  <si>
    <t>Fire Rate ( B.B/s)</t>
  </si>
  <si>
    <t>f(x) = x*1.7-1</t>
  </si>
  <si>
    <t>Frénésie</t>
  </si>
  <si>
    <t>Enemy Stats (ADDed)</t>
  </si>
  <si>
    <t>Minions</t>
  </si>
  <si>
    <t>Tanker</t>
  </si>
  <si>
    <t>Boomer</t>
  </si>
  <si>
    <t>Shield</t>
  </si>
  <si>
    <t>Difficulity</t>
  </si>
  <si>
    <t>Time To Kill (s)</t>
  </si>
  <si>
    <t>x</t>
  </si>
  <si>
    <t>y</t>
  </si>
  <si>
    <t>Value</t>
  </si>
  <si>
    <t>Actual ttk (s)</t>
  </si>
  <si>
    <t>Damage</t>
  </si>
  <si>
    <t>ttk*(1+((Diff-1)/y))*x((Dps.P1+Dps.P2)/2))</t>
  </si>
  <si>
    <t>x is related to the damage of both players.The bigger, the harder (Must be greater than 0)</t>
  </si>
  <si>
    <t>y is related to how will the difficulty affects health. The smaller, the harder (Must be greater than 0)</t>
  </si>
  <si>
    <t>Patterns</t>
  </si>
  <si>
    <t>Difficulty</t>
  </si>
  <si>
    <t>Wave</t>
  </si>
  <si>
    <t>Situation</t>
  </si>
  <si>
    <t>Niveau Du Joueur</t>
  </si>
  <si>
    <t>Difficulty Feel</t>
  </si>
  <si>
    <t>Average Difficulty</t>
  </si>
  <si>
    <t>Average Scrap Win</t>
  </si>
  <si>
    <t>COLS</t>
  </si>
  <si>
    <t>ROWS</t>
  </si>
  <si>
    <t>Plus le niveau est élevé, plus le joueur gagne de scrap
Plus la difficulté moyenne est élevé, moins le joueur gagne de scrap</t>
  </si>
  <si>
    <t>I'AM A MAN</t>
  </si>
  <si>
    <t>OF FORTUNE</t>
  </si>
  <si>
    <t>AND I MUST</t>
  </si>
  <si>
    <t>SEEK MY</t>
  </si>
  <si>
    <t>FORTUNE</t>
  </si>
  <si>
    <t>J'AM A MAN</t>
  </si>
  <si>
    <t>OF RETARD</t>
  </si>
  <si>
    <t>AND J MUST</t>
  </si>
  <si>
    <t>SEEK YOUR</t>
  </si>
  <si>
    <t>RETARD</t>
  </si>
  <si>
    <t>5,2</t>
  </si>
  <si>
    <t>VLOOKUP</t>
  </si>
  <si>
    <t>Card Booster</t>
  </si>
  <si>
    <t>Booster * 2</t>
  </si>
  <si>
    <t>Booster * 4</t>
  </si>
  <si>
    <t>Booster * 8</t>
  </si>
  <si>
    <t>Prix</t>
  </si>
  <si>
    <t>10 Golden Scrap</t>
  </si>
  <si>
    <t>20 Golden Scrap</t>
  </si>
  <si>
    <t>40  Golden Scrap</t>
  </si>
  <si>
    <t>Cards</t>
  </si>
  <si>
    <t>Hard Currency</t>
  </si>
  <si>
    <t>Soft Currency</t>
  </si>
  <si>
    <t>200 Golden Scrap</t>
  </si>
  <si>
    <t>1200 Golden Scrap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</si>
</sst>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€&quot;"/>
  </numFmts>
  <fonts count="17">
    <font>
      <sz val="10.0"/>
      <color rgb="FF000000"/>
      <name val="Arial"/>
      <scheme val="minor"/>
    </font>
    <font>
      <sz val="24.0"/>
      <color theme="1"/>
      <name val="Microsoft Yahei"/>
    </font>
    <font/>
    <font>
      <color theme="1"/>
      <name val="Microsoft Yahei"/>
    </font>
    <font>
      <color rgb="FF000000"/>
      <name val="Microsoft Yahei"/>
    </font>
    <font>
      <sz val="10.0"/>
      <color theme="1"/>
      <name val="Microsoft Yahei"/>
    </font>
    <font>
      <sz val="10.0"/>
      <color rgb="FF000000"/>
      <name val="Microsoft Yahei"/>
    </font>
    <font>
      <color theme="1"/>
      <name val="Arial"/>
      <scheme val="minor"/>
    </font>
    <font>
      <color theme="1"/>
      <name val="Arial"/>
    </font>
    <font>
      <color rgb="FFFFFFFF"/>
      <name val="Microsoft Yahei"/>
    </font>
    <font>
      <sz val="24.0"/>
      <color theme="1"/>
      <name val="Arial"/>
      <scheme val="minor"/>
    </font>
    <font>
      <sz val="18.0"/>
      <color theme="1"/>
      <name val="Arial"/>
      <scheme val="minor"/>
    </font>
    <font>
      <b/>
      <sz val="18.0"/>
      <color theme="1"/>
      <name val="Arial"/>
      <scheme val="minor"/>
    </font>
    <font>
      <b/>
      <sz val="36.0"/>
      <color theme="1"/>
      <name val="Arial"/>
      <scheme val="minor"/>
    </font>
    <font>
      <sz val="11.0"/>
      <color theme="1"/>
      <name val="Arial"/>
      <scheme val="minor"/>
    </font>
    <font>
      <b/>
      <sz val="24.0"/>
      <color theme="1"/>
      <name val="Arial"/>
      <scheme val="minor"/>
    </font>
    <font>
      <sz val="14.0"/>
      <color theme="1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000000"/>
        <bgColor rgb="FF000000"/>
      </patternFill>
    </fill>
    <fill>
      <patternFill patternType="solid">
        <fgColor rgb="FF3C78D8"/>
        <bgColor rgb="FF3C78D8"/>
      </patternFill>
    </fill>
    <fill>
      <patternFill patternType="solid">
        <fgColor theme="1"/>
        <bgColor theme="1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2" fontId="3" numFmtId="0" xfId="0" applyAlignment="1" applyBorder="1" applyFill="1" applyFont="1">
      <alignment horizontal="center" vertical="center"/>
    </xf>
    <xf borderId="4" fillId="3" fontId="3" numFmtId="0" xfId="0" applyAlignment="1" applyBorder="1" applyFill="1" applyFont="1">
      <alignment horizontal="center" vertical="center"/>
    </xf>
    <xf borderId="0" fillId="0" fontId="3" numFmtId="0" xfId="0" applyFont="1"/>
    <xf borderId="1" fillId="0" fontId="3" numFmtId="0" xfId="0" applyAlignment="1" applyBorder="1" applyFont="1">
      <alignment horizontal="center" vertical="center"/>
    </xf>
    <xf borderId="4" fillId="4" fontId="3" numFmtId="0" xfId="0" applyAlignment="1" applyBorder="1" applyFill="1" applyFont="1">
      <alignment horizontal="center" vertical="center"/>
    </xf>
    <xf borderId="4" fillId="0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 readingOrder="0" vertical="center"/>
    </xf>
    <xf borderId="5" fillId="3" fontId="3" numFmtId="0" xfId="0" applyAlignment="1" applyBorder="1" applyFont="1">
      <alignment horizontal="center" readingOrder="0" vertical="center"/>
    </xf>
    <xf borderId="4" fillId="2" fontId="3" numFmtId="4" xfId="0" applyAlignment="1" applyBorder="1" applyFont="1" applyNumberFormat="1">
      <alignment horizontal="left"/>
    </xf>
    <xf borderId="4" fillId="3" fontId="3" numFmtId="4" xfId="0" applyAlignment="1" applyBorder="1" applyFont="1" applyNumberFormat="1">
      <alignment horizontal="left"/>
    </xf>
    <xf borderId="4" fillId="4" fontId="3" numFmtId="0" xfId="0" applyAlignment="1" applyBorder="1" applyFont="1">
      <alignment horizontal="left" vertical="center"/>
    </xf>
    <xf borderId="6" fillId="0" fontId="2" numFmtId="0" xfId="0" applyBorder="1" applyFont="1"/>
    <xf borderId="1" fillId="5" fontId="4" numFmtId="0" xfId="0" applyAlignment="1" applyBorder="1" applyFill="1" applyFont="1">
      <alignment horizontal="center"/>
    </xf>
    <xf borderId="4" fillId="2" fontId="3" numFmtId="4" xfId="0" applyAlignment="1" applyBorder="1" applyFont="1" applyNumberFormat="1">
      <alignment horizontal="left" vertical="center"/>
    </xf>
    <xf borderId="4" fillId="3" fontId="3" numFmtId="4" xfId="0" applyAlignment="1" applyBorder="1" applyFont="1" applyNumberFormat="1">
      <alignment horizontal="left" vertical="center"/>
    </xf>
    <xf borderId="7" fillId="0" fontId="2" numFmtId="0" xfId="0" applyBorder="1" applyFont="1"/>
    <xf borderId="4" fillId="2" fontId="3" numFmtId="0" xfId="0" applyAlignment="1" applyBorder="1" applyFont="1">
      <alignment horizontal="center" readingOrder="0" vertical="center"/>
    </xf>
    <xf borderId="4" fillId="3" fontId="3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1" fillId="2" fontId="5" numFmtId="4" xfId="0" applyAlignment="1" applyBorder="1" applyFont="1" applyNumberFormat="1">
      <alignment horizontal="center" vertical="center"/>
    </xf>
    <xf borderId="4" fillId="2" fontId="5" numFmtId="10" xfId="0" applyAlignment="1" applyBorder="1" applyFont="1" applyNumberFormat="1">
      <alignment horizontal="center" vertical="center"/>
    </xf>
    <xf borderId="1" fillId="3" fontId="5" numFmtId="4" xfId="0" applyAlignment="1" applyBorder="1" applyFont="1" applyNumberFormat="1">
      <alignment horizontal="center" vertical="center"/>
    </xf>
    <xf borderId="4" fillId="3" fontId="5" numFmtId="10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/>
    </xf>
    <xf borderId="4" fillId="2" fontId="5" numFmtId="10" xfId="0" applyAlignment="1" applyBorder="1" applyFont="1" applyNumberFormat="1">
      <alignment horizontal="center"/>
    </xf>
    <xf borderId="4" fillId="3" fontId="6" numFmtId="10" xfId="0" applyAlignment="1" applyBorder="1" applyFont="1" applyNumberFormat="1">
      <alignment horizontal="center"/>
    </xf>
    <xf borderId="4" fillId="2" fontId="3" numFmtId="0" xfId="0" applyAlignment="1" applyBorder="1" applyFont="1">
      <alignment horizontal="center"/>
    </xf>
    <xf borderId="0" fillId="0" fontId="3" numFmtId="0" xfId="0" applyAlignment="1" applyFont="1">
      <alignment horizontal="left" vertical="center"/>
    </xf>
    <xf borderId="4" fillId="2" fontId="7" numFmtId="0" xfId="0" applyAlignment="1" applyBorder="1" applyFont="1">
      <alignment horizontal="center" readingOrder="0" vertical="center"/>
    </xf>
    <xf borderId="4" fillId="2" fontId="7" numFmtId="0" xfId="0" applyAlignment="1" applyBorder="1" applyFont="1">
      <alignment horizontal="center" vertical="center"/>
    </xf>
    <xf borderId="0" fillId="0" fontId="7" numFmtId="0" xfId="0" applyAlignment="1" applyFont="1">
      <alignment readingOrder="0"/>
    </xf>
    <xf borderId="0" fillId="0" fontId="3" numFmtId="0" xfId="0" applyAlignment="1" applyFont="1">
      <alignment horizontal="center" readingOrder="0" vertical="center"/>
    </xf>
    <xf borderId="4" fillId="2" fontId="3" numFmtId="4" xfId="0" applyAlignment="1" applyBorder="1" applyFont="1" applyNumberFormat="1">
      <alignment horizontal="center"/>
    </xf>
    <xf borderId="0" fillId="5" fontId="4" numFmtId="0" xfId="0" applyAlignment="1" applyFont="1">
      <alignment horizontal="left"/>
    </xf>
    <xf borderId="0" fillId="6" fontId="3" numFmtId="0" xfId="0" applyAlignment="1" applyFill="1" applyFont="1">
      <alignment horizontal="center" vertical="center"/>
    </xf>
    <xf borderId="0" fillId="0" fontId="3" numFmtId="4" xfId="0" applyFont="1" applyNumberFormat="1"/>
    <xf borderId="0" fillId="0" fontId="3" numFmtId="4" xfId="0" applyAlignment="1" applyFont="1" applyNumberFormat="1">
      <alignment horizontal="center" vertical="center"/>
    </xf>
    <xf borderId="0" fillId="0" fontId="3" numFmtId="0" xfId="0" applyAlignment="1" applyFont="1">
      <alignment horizontal="left" readingOrder="0" vertical="center"/>
    </xf>
    <xf borderId="4" fillId="2" fontId="3" numFmtId="4" xfId="0" applyAlignment="1" applyBorder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6" fontId="3" numFmtId="4" xfId="0" applyAlignment="1" applyFont="1" applyNumberFormat="1">
      <alignment horizontal="center"/>
    </xf>
    <xf borderId="0" fillId="0" fontId="8" numFmtId="0" xfId="0" applyAlignment="1" applyFont="1">
      <alignment vertical="bottom"/>
    </xf>
    <xf borderId="2" fillId="5" fontId="8" numFmtId="0" xfId="0" applyBorder="1" applyFont="1"/>
    <xf borderId="2" fillId="5" fontId="8" numFmtId="4" xfId="0" applyAlignment="1" applyBorder="1" applyFont="1" applyNumberFormat="1">
      <alignment vertical="bottom"/>
    </xf>
    <xf borderId="0" fillId="0" fontId="8" numFmtId="0" xfId="0" applyFont="1"/>
    <xf borderId="8" fillId="0" fontId="8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/>
    </xf>
    <xf borderId="9" fillId="2" fontId="3" numFmtId="4" xfId="0" applyAlignment="1" applyBorder="1" applyFont="1" applyNumberFormat="1">
      <alignment horizontal="center"/>
    </xf>
    <xf borderId="9" fillId="2" fontId="3" numFmtId="4" xfId="0" applyAlignment="1" applyBorder="1" applyFont="1" applyNumberFormat="1">
      <alignment horizontal="center" vertical="bottom"/>
    </xf>
    <xf borderId="8" fillId="0" fontId="2" numFmtId="0" xfId="0" applyBorder="1" applyFont="1"/>
    <xf borderId="9" fillId="2" fontId="8" numFmtId="0" xfId="0" applyAlignment="1" applyBorder="1" applyFont="1">
      <alignment horizontal="center"/>
    </xf>
    <xf borderId="9" fillId="2" fontId="8" numFmtId="4" xfId="0" applyAlignment="1" applyBorder="1" applyFont="1" applyNumberFormat="1">
      <alignment horizontal="center"/>
    </xf>
    <xf borderId="9" fillId="2" fontId="3" numFmtId="4" xfId="0" applyAlignment="1" applyBorder="1" applyFont="1" applyNumberFormat="1">
      <alignment horizontal="center" readingOrder="0" vertical="bottom"/>
    </xf>
    <xf borderId="8" fillId="0" fontId="3" numFmtId="0" xfId="0" applyAlignment="1" applyBorder="1" applyFont="1">
      <alignment readingOrder="0" vertical="bottom"/>
    </xf>
    <xf borderId="0" fillId="5" fontId="8" numFmtId="0" xfId="0" applyFont="1"/>
    <xf borderId="0" fillId="0" fontId="8" numFmtId="4" xfId="0" applyAlignment="1" applyFont="1" applyNumberFormat="1">
      <alignment vertical="bottom"/>
    </xf>
    <xf borderId="0" fillId="0" fontId="8" numFmtId="4" xfId="0" applyFont="1" applyNumberFormat="1"/>
    <xf borderId="4" fillId="3" fontId="3" numFmtId="0" xfId="0" applyAlignment="1" applyBorder="1" applyFont="1">
      <alignment horizontal="center"/>
    </xf>
    <xf borderId="4" fillId="3" fontId="7" numFmtId="0" xfId="0" applyAlignment="1" applyBorder="1" applyFont="1">
      <alignment horizontal="center" readingOrder="0" vertical="center"/>
    </xf>
    <xf borderId="4" fillId="3" fontId="7" numFmtId="0" xfId="0" applyAlignment="1" applyBorder="1" applyFont="1">
      <alignment horizontal="center" vertical="center"/>
    </xf>
    <xf borderId="4" fillId="3" fontId="3" numFmtId="4" xfId="0" applyAlignment="1" applyBorder="1" applyFont="1" applyNumberFormat="1">
      <alignment horizontal="center" vertical="center"/>
    </xf>
    <xf borderId="4" fillId="3" fontId="3" numFmtId="4" xfId="0" applyAlignment="1" applyBorder="1" applyFont="1" applyNumberFormat="1">
      <alignment horizontal="center"/>
    </xf>
    <xf borderId="8" fillId="0" fontId="3" numFmtId="0" xfId="0" applyBorder="1" applyFont="1"/>
    <xf borderId="10" fillId="3" fontId="3" numFmtId="0" xfId="0" applyAlignment="1" applyBorder="1" applyFont="1">
      <alignment horizontal="center" vertical="center"/>
    </xf>
    <xf borderId="5" fillId="3" fontId="3" numFmtId="4" xfId="0" applyAlignment="1" applyBorder="1" applyFont="1" applyNumberFormat="1">
      <alignment horizontal="center"/>
    </xf>
    <xf borderId="0" fillId="0" fontId="1" numFmtId="0" xfId="0" applyFont="1"/>
    <xf borderId="11" fillId="0" fontId="1" numFmtId="0" xfId="0" applyBorder="1" applyFont="1"/>
    <xf borderId="3" fillId="3" fontId="3" numFmtId="0" xfId="0" applyAlignment="1" applyBorder="1" applyFont="1">
      <alignment horizontal="center"/>
    </xf>
    <xf borderId="3" fillId="3" fontId="3" numFmtId="4" xfId="0" applyAlignment="1" applyBorder="1" applyFont="1" applyNumberFormat="1">
      <alignment horizontal="center"/>
    </xf>
    <xf borderId="3" fillId="3" fontId="3" numFmtId="4" xfId="0" applyAlignment="1" applyBorder="1" applyFont="1" applyNumberFormat="1">
      <alignment horizontal="center" vertical="bottom"/>
    </xf>
    <xf borderId="9" fillId="3" fontId="8" numFmtId="0" xfId="0" applyAlignment="1" applyBorder="1" applyFont="1">
      <alignment horizontal="center"/>
    </xf>
    <xf borderId="9" fillId="3" fontId="8" numFmtId="4" xfId="0" applyAlignment="1" applyBorder="1" applyFont="1" applyNumberFormat="1">
      <alignment horizontal="center"/>
    </xf>
    <xf borderId="9" fillId="3" fontId="3" numFmtId="0" xfId="0" applyAlignment="1" applyBorder="1" applyFont="1">
      <alignment horizontal="center" readingOrder="0"/>
    </xf>
    <xf borderId="9" fillId="3" fontId="3" numFmtId="4" xfId="0" applyAlignment="1" applyBorder="1" applyFont="1" applyNumberFormat="1">
      <alignment horizontal="center" readingOrder="0" vertical="bottom"/>
    </xf>
    <xf borderId="9" fillId="3" fontId="3" numFmtId="4" xfId="0" applyAlignment="1" applyBorder="1" applyFont="1" applyNumberFormat="1">
      <alignment horizontal="center" vertical="bottom"/>
    </xf>
    <xf borderId="9" fillId="3" fontId="3" numFmtId="0" xfId="0" applyAlignment="1" applyBorder="1" applyFont="1">
      <alignment horizontal="center"/>
    </xf>
    <xf borderId="1" fillId="0" fontId="3" numFmtId="0" xfId="0" applyBorder="1" applyFont="1"/>
    <xf borderId="5" fillId="0" fontId="3" numFmtId="0" xfId="0" applyAlignment="1" applyBorder="1" applyFont="1">
      <alignment horizontal="center" vertical="center"/>
    </xf>
    <xf borderId="4" fillId="7" fontId="3" numFmtId="0" xfId="0" applyAlignment="1" applyBorder="1" applyFill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4" fillId="8" fontId="3" numFmtId="0" xfId="0" applyAlignment="1" applyBorder="1" applyFill="1" applyFont="1">
      <alignment horizontal="center" vertical="center"/>
    </xf>
    <xf borderId="4" fillId="9" fontId="3" numFmtId="0" xfId="0" applyAlignment="1" applyBorder="1" applyFill="1" applyFont="1">
      <alignment horizontal="center" vertical="center"/>
    </xf>
    <xf borderId="4" fillId="10" fontId="3" numFmtId="0" xfId="0" applyAlignment="1" applyBorder="1" applyFill="1" applyFont="1">
      <alignment horizontal="center" vertical="center"/>
    </xf>
    <xf borderId="4" fillId="7" fontId="3" numFmtId="0" xfId="0" applyAlignment="1" applyBorder="1" applyFont="1">
      <alignment horizontal="center" readingOrder="0" vertical="center"/>
    </xf>
    <xf borderId="4" fillId="8" fontId="3" numFmtId="0" xfId="0" applyAlignment="1" applyBorder="1" applyFont="1">
      <alignment horizontal="center" readingOrder="0" vertical="center"/>
    </xf>
    <xf borderId="4" fillId="9" fontId="3" numFmtId="0" xfId="0" applyAlignment="1" applyBorder="1" applyFont="1">
      <alignment horizontal="center" readingOrder="0" vertical="center"/>
    </xf>
    <xf borderId="4" fillId="10" fontId="3" numFmtId="0" xfId="0" applyAlignment="1" applyBorder="1" applyFont="1">
      <alignment horizontal="center" readingOrder="0" vertical="center"/>
    </xf>
    <xf borderId="12" fillId="0" fontId="2" numFmtId="0" xfId="0" applyBorder="1" applyFont="1"/>
    <xf borderId="1" fillId="0" fontId="3" numFmtId="0" xfId="0" applyAlignment="1" applyBorder="1" applyFont="1">
      <alignment vertical="center"/>
    </xf>
    <xf borderId="4" fillId="7" fontId="3" numFmtId="1" xfId="0" applyAlignment="1" applyBorder="1" applyFont="1" applyNumberFormat="1">
      <alignment horizontal="center" vertical="center"/>
    </xf>
    <xf borderId="4" fillId="8" fontId="3" numFmtId="1" xfId="0" applyAlignment="1" applyBorder="1" applyFont="1" applyNumberFormat="1">
      <alignment horizontal="center" vertical="center"/>
    </xf>
    <xf borderId="4" fillId="9" fontId="3" numFmtId="1" xfId="0" applyAlignment="1" applyBorder="1" applyFont="1" applyNumberFormat="1">
      <alignment horizontal="center" vertical="center"/>
    </xf>
    <xf borderId="4" fillId="10" fontId="3" numFmtId="1" xfId="0" applyAlignment="1" applyBorder="1" applyFont="1" applyNumberFormat="1">
      <alignment horizontal="center" vertical="center"/>
    </xf>
    <xf borderId="4" fillId="11" fontId="3" numFmtId="0" xfId="0" applyAlignment="1" applyBorder="1" applyFill="1" applyFont="1">
      <alignment horizontal="center" vertical="center"/>
    </xf>
    <xf borderId="4" fillId="11" fontId="3" numFmtId="1" xfId="0" applyAlignment="1" applyBorder="1" applyFont="1" applyNumberFormat="1">
      <alignment horizontal="center" vertical="center"/>
    </xf>
    <xf borderId="4" fillId="12" fontId="9" numFmtId="0" xfId="0" applyAlignment="1" applyBorder="1" applyFill="1" applyFont="1">
      <alignment horizontal="center" vertical="center"/>
    </xf>
    <xf borderId="1" fillId="12" fontId="9" numFmtId="0" xfId="0" applyAlignment="1" applyBorder="1" applyFont="1">
      <alignment horizontal="center" vertical="center"/>
    </xf>
    <xf borderId="1" fillId="12" fontId="9" numFmtId="0" xfId="0" applyAlignment="1" applyBorder="1" applyFont="1">
      <alignment horizontal="left" vertical="center"/>
    </xf>
    <xf borderId="0" fillId="0" fontId="10" numFmtId="0" xfId="0" applyAlignment="1" applyFont="1">
      <alignment readingOrder="0"/>
    </xf>
    <xf borderId="0" fillId="5" fontId="7" numFmtId="0" xfId="0" applyFont="1"/>
    <xf borderId="0" fillId="0" fontId="11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5" fontId="7" numFmtId="0" xfId="0" applyAlignment="1" applyFont="1">
      <alignment readingOrder="0"/>
    </xf>
    <xf borderId="0" fillId="13" fontId="7" numFmtId="0" xfId="0" applyAlignment="1" applyFill="1" applyFont="1">
      <alignment readingOrder="0" vertical="center"/>
    </xf>
    <xf borderId="0" fillId="0" fontId="7" numFmtId="0" xfId="0" applyAlignment="1" applyFont="1">
      <alignment readingOrder="0" vertical="center"/>
    </xf>
    <xf borderId="4" fillId="0" fontId="12" numFmtId="0" xfId="0" applyAlignment="1" applyBorder="1" applyFont="1">
      <alignment horizontal="center" readingOrder="0" vertical="center"/>
    </xf>
    <xf borderId="5" fillId="0" fontId="13" numFmtId="0" xfId="0" applyAlignment="1" applyBorder="1" applyFont="1">
      <alignment horizontal="center" readingOrder="0" vertical="center"/>
    </xf>
    <xf borderId="4" fillId="0" fontId="14" numFmtId="0" xfId="0" applyAlignment="1" applyBorder="1" applyFont="1">
      <alignment readingOrder="0"/>
    </xf>
    <xf borderId="4" fillId="0" fontId="14" numFmtId="0" xfId="0" applyBorder="1" applyFont="1"/>
    <xf borderId="4" fillId="0" fontId="7" numFmtId="0" xfId="0" applyBorder="1" applyFont="1"/>
    <xf borderId="5" fillId="0" fontId="13" numFmtId="0" xfId="0" applyAlignment="1" applyBorder="1" applyFont="1">
      <alignment horizontal="center" vertical="center"/>
    </xf>
    <xf borderId="13" fillId="0" fontId="7" numFmtId="0" xfId="0" applyAlignment="1" applyBorder="1" applyFont="1">
      <alignment readingOrder="0" vertical="top"/>
    </xf>
    <xf borderId="10" fillId="0" fontId="2" numFmtId="0" xfId="0" applyBorder="1" applyFont="1"/>
    <xf borderId="14" fillId="0" fontId="2" numFmtId="0" xfId="0" applyBorder="1" applyFont="1"/>
    <xf borderId="0" fillId="0" fontId="7" numFmtId="0" xfId="0" applyFont="1"/>
    <xf borderId="15" fillId="0" fontId="2" numFmtId="0" xfId="0" applyBorder="1" applyFont="1"/>
    <xf borderId="9" fillId="0" fontId="2" numFmtId="0" xfId="0" applyBorder="1" applyFont="1"/>
    <xf borderId="0" fillId="0" fontId="15" numFmtId="0" xfId="0" applyAlignment="1" applyFont="1">
      <alignment horizontal="center" readingOrder="0"/>
    </xf>
    <xf borderId="0" fillId="0" fontId="16" numFmtId="0" xfId="0" applyAlignment="1" applyFont="1">
      <alignment readingOrder="0"/>
    </xf>
    <xf borderId="0" fillId="0" fontId="16" numFmtId="0" xfId="0" applyAlignment="1" applyFont="1">
      <alignment horizontal="center" readingOrder="0"/>
    </xf>
    <xf borderId="0" fillId="0" fontId="7" numFmtId="164" xfId="0" applyAlignment="1" applyFont="1" applyNumberFormat="1">
      <alignment readingOrder="0"/>
    </xf>
    <xf borderId="4" fillId="0" fontId="8" numFmtId="0" xfId="0" applyAlignment="1" applyBorder="1" applyFont="1">
      <alignment horizontal="center"/>
    </xf>
    <xf borderId="5" fillId="2" fontId="3" numFmtId="0" xfId="0" applyAlignment="1" applyBorder="1" applyFont="1">
      <alignment horizontal="center" vertical="center"/>
    </xf>
    <xf borderId="5" fillId="3" fontId="3" numFmtId="0" xfId="0" applyAlignment="1" applyBorder="1" applyFont="1">
      <alignment horizontal="center" vertical="center"/>
    </xf>
    <xf borderId="4" fillId="2" fontId="8" numFmtId="4" xfId="0" applyAlignment="1" applyBorder="1" applyFont="1" applyNumberFormat="1">
      <alignment horizontal="left"/>
    </xf>
    <xf borderId="4" fillId="3" fontId="8" numFmtId="4" xfId="0" applyAlignment="1" applyBorder="1" applyFont="1" applyNumberFormat="1">
      <alignment horizontal="left"/>
    </xf>
    <xf borderId="4" fillId="2" fontId="8" numFmtId="0" xfId="0" applyAlignment="1" applyBorder="1" applyFont="1">
      <alignment horizontal="center"/>
    </xf>
    <xf borderId="4" fillId="2" fontId="8" numFmtId="4" xfId="0" applyAlignment="1" applyBorder="1" applyFont="1" applyNumberFormat="1">
      <alignment horizontal="center"/>
    </xf>
    <xf borderId="4" fillId="3" fontId="8" numFmtId="0" xfId="0" applyAlignment="1" applyBorder="1" applyFont="1">
      <alignment horizontal="center"/>
    </xf>
    <xf borderId="4" fillId="3" fontId="8" numFmtId="4" xfId="0" applyAlignment="1" applyBorder="1" applyFont="1" applyNumberForma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Difficulty of the level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'Level Difficulty'!$F$1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'Level Difficulty'!$B$2:$B$6</c:f>
            </c:strRef>
          </c:cat>
          <c:val>
            <c:numRef>
              <c:f>'Level Difficulty'!$F$2:$F$6</c:f>
              <c:numCache/>
            </c:numRef>
          </c:val>
          <c:smooth val="0"/>
        </c:ser>
        <c:axId val="784123584"/>
        <c:axId val="1785296484"/>
      </c:lineChart>
      <c:catAx>
        <c:axId val="78412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Wave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85296484"/>
      </c:catAx>
      <c:valAx>
        <c:axId val="17852964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Difficulty Feel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412358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7</xdr:row>
      <xdr:rowOff>38100</xdr:rowOff>
    </xdr:from>
    <xdr:ext cx="9124950" cy="5638800"/>
    <xdr:graphicFrame>
      <xdr:nvGraphicFramePr>
        <xdr:cNvPr id="750071454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0.5"/>
    <col customWidth="1" min="3" max="6" width="12.63"/>
    <col customWidth="1" min="7" max="7" width="14.5"/>
    <col customWidth="1" min="9" max="9" width="12.25"/>
    <col customWidth="1" min="10" max="10" width="12.0"/>
    <col customWidth="1" min="13" max="13" width="22.88"/>
    <col customWidth="1" min="14" max="14" width="48.63"/>
    <col customWidth="1" min="15" max="15" width="13.13"/>
    <col customWidth="1" min="16" max="16" width="46.5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ht="28.5" customHeight="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4</v>
      </c>
      <c r="G2" s="4"/>
      <c r="H2" s="8"/>
      <c r="I2" s="4" t="s">
        <v>6</v>
      </c>
      <c r="J2" s="9" t="s">
        <v>2</v>
      </c>
      <c r="K2" s="3"/>
      <c r="L2" s="6" t="s">
        <v>7</v>
      </c>
      <c r="M2" s="7" t="s">
        <v>8</v>
      </c>
      <c r="N2" s="10" t="s">
        <v>9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5.75" customHeight="1">
      <c r="B3" s="11" t="s">
        <v>10</v>
      </c>
      <c r="C3" s="6">
        <f>1/0.45</f>
        <v>2.222222222</v>
      </c>
      <c r="D3" s="12">
        <v>1.0</v>
      </c>
      <c r="E3" s="7">
        <f>1/0.25</f>
        <v>4</v>
      </c>
      <c r="F3" s="13">
        <v>1.0</v>
      </c>
      <c r="G3" s="4"/>
      <c r="H3" s="8"/>
      <c r="J3" s="9" t="s">
        <v>11</v>
      </c>
      <c r="K3" s="3"/>
      <c r="L3" s="14">
        <f>1/C11</f>
        <v>0.45</v>
      </c>
      <c r="M3" s="15">
        <f>1/F11</f>
        <v>0.25</v>
      </c>
      <c r="N3" s="16" t="s">
        <v>12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5.75" customHeight="1">
      <c r="B4" s="5" t="s">
        <v>13</v>
      </c>
      <c r="C4" s="6">
        <v>15.0</v>
      </c>
      <c r="D4" s="17"/>
      <c r="E4" s="7">
        <v>5.0</v>
      </c>
      <c r="F4" s="17"/>
      <c r="G4" s="4"/>
      <c r="H4" s="8"/>
      <c r="J4" s="18" t="s">
        <v>14</v>
      </c>
      <c r="K4" s="3"/>
      <c r="L4" s="19">
        <f>AVERAGE(C12,C13)</f>
        <v>25</v>
      </c>
      <c r="M4" s="20">
        <f>AVERAGE(F12,F13)</f>
        <v>12.5</v>
      </c>
      <c r="N4" s="16" t="s">
        <v>15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15.75" customHeight="1">
      <c r="B5" s="5" t="s">
        <v>16</v>
      </c>
      <c r="C5" s="6">
        <v>35.0</v>
      </c>
      <c r="D5" s="21"/>
      <c r="E5" s="7">
        <v>20.0</v>
      </c>
      <c r="F5" s="21"/>
      <c r="G5" s="4"/>
      <c r="H5" s="8"/>
      <c r="J5" s="9" t="s">
        <v>17</v>
      </c>
      <c r="K5" s="3"/>
      <c r="L5" s="19">
        <f>$L$4/$L$3</f>
        <v>55.55555556</v>
      </c>
      <c r="M5" s="20">
        <f>$M$4/$M$3</f>
        <v>50</v>
      </c>
      <c r="N5" s="16" t="s">
        <v>18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15.75" customHeight="1">
      <c r="A6" s="8"/>
      <c r="B6" s="5" t="s">
        <v>19</v>
      </c>
      <c r="C6" s="6">
        <v>420.0</v>
      </c>
      <c r="D6" s="22">
        <v>1.0</v>
      </c>
      <c r="E6" s="7">
        <v>280.0</v>
      </c>
      <c r="F6" s="23">
        <v>1.0</v>
      </c>
      <c r="G6" s="4"/>
      <c r="H6" s="8"/>
      <c r="I6" s="8"/>
      <c r="J6" s="9" t="s">
        <v>20</v>
      </c>
      <c r="K6" s="3"/>
      <c r="L6" s="19">
        <f>L5/(L5+M5)</f>
        <v>0.5263157895</v>
      </c>
      <c r="M6" s="20">
        <f>M5/(L5+M5)</f>
        <v>0.4736842105</v>
      </c>
      <c r="N6" s="16" t="s">
        <v>21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15.75" customHeight="1">
      <c r="A7" s="8"/>
      <c r="B7" s="5" t="s">
        <v>22</v>
      </c>
      <c r="C7" s="6">
        <v>20.0</v>
      </c>
      <c r="D7" s="22">
        <v>1.0</v>
      </c>
      <c r="E7" s="7">
        <v>40.0</v>
      </c>
      <c r="F7" s="23">
        <v>1.0</v>
      </c>
      <c r="G7" s="4"/>
      <c r="H7" s="8"/>
      <c r="I7" s="4"/>
      <c r="J7" s="9" t="s">
        <v>23</v>
      </c>
      <c r="K7" s="3"/>
      <c r="L7" s="19">
        <f t="shared" ref="L7:L8" si="1">C15/(C15+F15)</f>
        <v>0.6</v>
      </c>
      <c r="M7" s="20">
        <f t="shared" ref="M7:M8" si="2">F15/(C15+F15)</f>
        <v>0.4</v>
      </c>
      <c r="N7" s="16" t="s">
        <v>24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ht="15.75" customHeight="1">
      <c r="A8" s="8"/>
      <c r="B8" s="8"/>
      <c r="C8" s="8"/>
      <c r="D8" s="8"/>
      <c r="E8" s="8"/>
      <c r="F8" s="8"/>
      <c r="G8" s="4"/>
      <c r="H8" s="8"/>
      <c r="I8" s="4"/>
      <c r="J8" s="9" t="s">
        <v>25</v>
      </c>
      <c r="K8" s="3"/>
      <c r="L8" s="19">
        <f t="shared" si="1"/>
        <v>0.3333333333</v>
      </c>
      <c r="M8" s="20">
        <f t="shared" si="2"/>
        <v>0.6666666667</v>
      </c>
      <c r="N8" s="16" t="s">
        <v>26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15.75" customHeight="1">
      <c r="A9" s="8"/>
      <c r="B9" s="8"/>
      <c r="C9" s="8"/>
      <c r="D9" s="8"/>
      <c r="E9" s="8"/>
      <c r="F9" s="8"/>
      <c r="G9" s="4"/>
      <c r="H9" s="8"/>
      <c r="I9" s="4"/>
      <c r="J9" s="9" t="s">
        <v>27</v>
      </c>
      <c r="K9" s="3"/>
      <c r="L9" s="19">
        <f>(1.1*L6+1.2*L7+0.7*L8)/3</f>
        <v>0.5107602339</v>
      </c>
      <c r="M9" s="20">
        <f>(1.1*M6+0.7*M7+1.2*M8)/3</f>
        <v>0.5336842105</v>
      </c>
      <c r="N9" s="16" t="s">
        <v>28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15.75" customHeight="1">
      <c r="A10" s="4" t="s">
        <v>29</v>
      </c>
      <c r="B10" s="24" t="s">
        <v>2</v>
      </c>
      <c r="C10" s="25" t="s">
        <v>3</v>
      </c>
      <c r="D10" s="3"/>
      <c r="E10" s="26" t="s">
        <v>30</v>
      </c>
      <c r="F10" s="27" t="s">
        <v>5</v>
      </c>
      <c r="G10" s="3"/>
      <c r="H10" s="28" t="s">
        <v>30</v>
      </c>
      <c r="I10" s="4"/>
      <c r="J10" s="9" t="s">
        <v>31</v>
      </c>
      <c r="K10" s="3"/>
      <c r="L10" s="19">
        <f t="shared" ref="L10:M10" si="3">(L7+L8+L9)/3</f>
        <v>0.4813645224</v>
      </c>
      <c r="M10" s="20">
        <f t="shared" si="3"/>
        <v>0.5334502924</v>
      </c>
      <c r="N10" s="16" t="s">
        <v>32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15.75" customHeight="1">
      <c r="B11" s="24" t="s">
        <v>10</v>
      </c>
      <c r="C11" s="29">
        <f t="shared" ref="C11:C13" si="4">SWITCH($D$3,1,C3,2,C3+sum(C21:D21),3,C3+sum(C21:E21),4,C3+sum(C21:F21),5,C3+sum(C21:G21),6,C3+sum(C21:H21),7,C3+sum(C21:I21),8,C3+sum(C21:J21),9,C3+sum(C21:K21),10,C3+sum(C21:L21))</f>
        <v>2.222222222</v>
      </c>
      <c r="D11" s="3"/>
      <c r="E11" s="30">
        <f t="shared" ref="E11:E13" si="5">(C11/C3)-1</f>
        <v>0</v>
      </c>
      <c r="F11" s="31">
        <f t="shared" ref="F11:F13" si="6">SWITCH($F$3,1,E3,2,E3+sum(C47:D47),3,E3+sum(C47:E47),4,E3+sum(C47:F47),5,E3+sum(C47:G47),6,E3+sum(C47:H47),7,E3+sum(C47:I47),8,E3+sum(C47:J47),9,E3+sum(C47:K47),10,E3+sum(C47:L47))</f>
        <v>4</v>
      </c>
      <c r="G11" s="3"/>
      <c r="H11" s="32">
        <f t="shared" ref="H11:H13" si="7">(F11/E3)-1</f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15.75" customHeight="1">
      <c r="B12" s="24" t="s">
        <v>13</v>
      </c>
      <c r="C12" s="29">
        <f t="shared" si="4"/>
        <v>15</v>
      </c>
      <c r="D12" s="3"/>
      <c r="E12" s="30">
        <f t="shared" si="5"/>
        <v>0</v>
      </c>
      <c r="F12" s="31">
        <f t="shared" si="6"/>
        <v>5</v>
      </c>
      <c r="G12" s="3"/>
      <c r="H12" s="32">
        <f t="shared" si="7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15.75" customHeight="1">
      <c r="B13" s="24" t="s">
        <v>16</v>
      </c>
      <c r="C13" s="29">
        <f t="shared" si="4"/>
        <v>35</v>
      </c>
      <c r="D13" s="3"/>
      <c r="E13" s="30">
        <f t="shared" si="5"/>
        <v>0</v>
      </c>
      <c r="F13" s="31">
        <f t="shared" si="6"/>
        <v>20</v>
      </c>
      <c r="G13" s="3"/>
      <c r="H13" s="32">
        <f t="shared" si="7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15.75" customHeight="1">
      <c r="A14" s="8"/>
      <c r="B14" s="33" t="s">
        <v>17</v>
      </c>
      <c r="C14" s="29">
        <f>$L$4/$L$3</f>
        <v>55.55555556</v>
      </c>
      <c r="D14" s="3"/>
      <c r="E14" s="34">
        <f>(C14/(C3*(AVERAGE(C4,C5)))-1)</f>
        <v>0</v>
      </c>
      <c r="F14" s="31">
        <f>$M$4/$M$3</f>
        <v>50</v>
      </c>
      <c r="G14" s="3"/>
      <c r="H14" s="35">
        <f>(F14/(E3*(AVERAGE(E4,E5)))-1)</f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ht="15.75" customHeight="1">
      <c r="A15" s="8"/>
      <c r="B15" s="24" t="s">
        <v>19</v>
      </c>
      <c r="C15" s="29">
        <f>SWITCH($D$6,1,C6,2,C6+sum(C24:D24),3,C6+sum(C24:E24),4,C6+sum(C24:F24),5,C6+sum(C24:G24),6,C6+sum(C24:H24),7,C6+sum(C24:I24),8,C6+sum(C24:J24),9,C6+sum(C24:K24),10,C6+sum(C24:L24))</f>
        <v>420</v>
      </c>
      <c r="D15" s="3"/>
      <c r="E15" s="30">
        <f t="shared" ref="E15:E16" si="8">(C15/C6)-1</f>
        <v>0</v>
      </c>
      <c r="F15" s="31">
        <f>SWITCH($F$6,1,E6,2,E6+sum(C50:D50),3,E6+sum(C50:E50),4,E6+sum(C50:F50),5,E6+sum(C50:G50),6,E6+sum(C50:H50),7,E6+sum(C50:I50),8,E6+sum(C50:J50),9,E6+sum(C50:K50),10,E6+sum(C50:L50))</f>
        <v>280</v>
      </c>
      <c r="G15" s="3"/>
      <c r="H15" s="32">
        <f t="shared" ref="H15:H16" si="9">(F15/E6)-1</f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ht="15.75" customHeight="1">
      <c r="A16" s="4"/>
      <c r="B16" s="24" t="s">
        <v>22</v>
      </c>
      <c r="C16" s="29">
        <f>SWITCH($D$7,1,C7,2,C7+sum(C25:D25),3,C7+sum(C25:E25),4,C7+sum(C25:F25),5,C7+sum(C25:G25),6,C7+sum(C25:H25),7,C7+sum(C25:I25),8,C7+sum(C25:J25),9,C7+sum(C25:K25),10,C7+sum(C25:L25))</f>
        <v>20</v>
      </c>
      <c r="D16" s="3"/>
      <c r="E16" s="30">
        <f t="shared" si="8"/>
        <v>0</v>
      </c>
      <c r="F16" s="31">
        <f>SWITCH($F$7,1,E7,2,E7+sum(C51:D51),3,E7+sum(C51:E51),4,E7+sum(C51:F51),5,E7+sum(C51:G51),6,E7+sum(C51:H51),7,E7+sum(C51:I51),8,E7+sum(C51:J51),9,E7+sum(C51:K51),10,E7+sum(C51:L51))</f>
        <v>40</v>
      </c>
      <c r="G16" s="3"/>
      <c r="H16" s="32">
        <f t="shared" si="9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ht="15.75" customHeight="1">
      <c r="A19" s="4" t="s">
        <v>33</v>
      </c>
      <c r="B19" s="6" t="s">
        <v>4</v>
      </c>
      <c r="C19" s="6">
        <v>1.0</v>
      </c>
      <c r="D19" s="6">
        <v>2.0</v>
      </c>
      <c r="E19" s="6">
        <v>3.0</v>
      </c>
      <c r="F19" s="6">
        <v>4.0</v>
      </c>
      <c r="G19" s="6">
        <v>5.0</v>
      </c>
      <c r="H19" s="36">
        <v>6.0</v>
      </c>
      <c r="I19" s="36">
        <v>7.0</v>
      </c>
      <c r="J19" s="36">
        <v>8.0</v>
      </c>
      <c r="K19" s="36">
        <v>9.0</v>
      </c>
      <c r="L19" s="6">
        <v>10.0</v>
      </c>
      <c r="M19" s="37" t="s">
        <v>34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ht="15.75" customHeight="1">
      <c r="B20" s="38" t="s">
        <v>35</v>
      </c>
      <c r="C20" s="38">
        <v>0.0</v>
      </c>
      <c r="D20" s="38">
        <v>50.0</v>
      </c>
      <c r="E20" s="39">
        <f t="shared" ref="E20:L20" si="10">ROUND(D$20*2.5+D$19,0)</f>
        <v>127</v>
      </c>
      <c r="F20" s="39">
        <f t="shared" si="10"/>
        <v>321</v>
      </c>
      <c r="G20" s="39">
        <f t="shared" si="10"/>
        <v>807</v>
      </c>
      <c r="H20" s="39">
        <f t="shared" si="10"/>
        <v>2023</v>
      </c>
      <c r="I20" s="39">
        <f t="shared" si="10"/>
        <v>5064</v>
      </c>
      <c r="J20" s="39">
        <f t="shared" si="10"/>
        <v>12667</v>
      </c>
      <c r="K20" s="39">
        <f t="shared" si="10"/>
        <v>31676</v>
      </c>
      <c r="L20" s="39">
        <f t="shared" si="10"/>
        <v>79199</v>
      </c>
      <c r="M20" s="40" t="s">
        <v>36</v>
      </c>
      <c r="N20" s="41"/>
      <c r="O20" s="4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15.75" customHeight="1">
      <c r="B21" s="6" t="s">
        <v>37</v>
      </c>
      <c r="C21" s="42">
        <v>0.0</v>
      </c>
      <c r="D21" s="42">
        <f t="shared" ref="D21:L21" si="11">$C$3/D$19</f>
        <v>1.111111111</v>
      </c>
      <c r="E21" s="42">
        <f t="shared" si="11"/>
        <v>0.7407407407</v>
      </c>
      <c r="F21" s="42">
        <f t="shared" si="11"/>
        <v>0.5555555556</v>
      </c>
      <c r="G21" s="42">
        <f t="shared" si="11"/>
        <v>0.4444444444</v>
      </c>
      <c r="H21" s="42">
        <f t="shared" si="11"/>
        <v>0.3703703704</v>
      </c>
      <c r="I21" s="42">
        <f t="shared" si="11"/>
        <v>0.3174603175</v>
      </c>
      <c r="J21" s="42">
        <f t="shared" si="11"/>
        <v>0.2777777778</v>
      </c>
      <c r="K21" s="42">
        <f t="shared" si="11"/>
        <v>0.2469135802</v>
      </c>
      <c r="L21" s="42">
        <f t="shared" si="11"/>
        <v>0.2222222222</v>
      </c>
      <c r="M21" s="37" t="str">
        <f>"f(x) = " &amp; C3 &amp; "/x "</f>
        <v>f(x) = 2.22222222222222/x 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15.75" customHeight="1">
      <c r="B22" s="6" t="s">
        <v>13</v>
      </c>
      <c r="C22" s="42">
        <v>0.0</v>
      </c>
      <c r="D22" s="42">
        <f t="shared" ref="D22:L22" si="12">$C$4*(D$19/20)</f>
        <v>1.5</v>
      </c>
      <c r="E22" s="42">
        <f t="shared" si="12"/>
        <v>2.25</v>
      </c>
      <c r="F22" s="42">
        <f t="shared" si="12"/>
        <v>3</v>
      </c>
      <c r="G22" s="42">
        <f t="shared" si="12"/>
        <v>3.75</v>
      </c>
      <c r="H22" s="42">
        <f t="shared" si="12"/>
        <v>4.5</v>
      </c>
      <c r="I22" s="42">
        <f t="shared" si="12"/>
        <v>5.25</v>
      </c>
      <c r="J22" s="42">
        <f t="shared" si="12"/>
        <v>6</v>
      </c>
      <c r="K22" s="42">
        <f t="shared" si="12"/>
        <v>6.75</v>
      </c>
      <c r="L22" s="42">
        <f t="shared" si="12"/>
        <v>7.5</v>
      </c>
      <c r="M22" s="43" t="str">
        <f t="shared" ref="M22:M23" si="14">"f(x) = " &amp; C4 &amp; "*0.05x "</f>
        <v>f(x) = 15*0.05x 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15.75" customHeight="1">
      <c r="A23" s="8" t="s">
        <v>7</v>
      </c>
      <c r="B23" s="6" t="s">
        <v>16</v>
      </c>
      <c r="C23" s="42">
        <v>0.0</v>
      </c>
      <c r="D23" s="42">
        <f t="shared" ref="D23:L23" si="13">$C$5*(D$19/40)</f>
        <v>1.75</v>
      </c>
      <c r="E23" s="42">
        <f t="shared" si="13"/>
        <v>2.625</v>
      </c>
      <c r="F23" s="42">
        <f t="shared" si="13"/>
        <v>3.5</v>
      </c>
      <c r="G23" s="42">
        <f t="shared" si="13"/>
        <v>4.375</v>
      </c>
      <c r="H23" s="42">
        <f t="shared" si="13"/>
        <v>5.25</v>
      </c>
      <c r="I23" s="42">
        <f t="shared" si="13"/>
        <v>6.125</v>
      </c>
      <c r="J23" s="42">
        <f t="shared" si="13"/>
        <v>7</v>
      </c>
      <c r="K23" s="42">
        <f t="shared" si="13"/>
        <v>7.875</v>
      </c>
      <c r="L23" s="42">
        <f t="shared" si="13"/>
        <v>8.75</v>
      </c>
      <c r="M23" s="43" t="str">
        <f t="shared" si="14"/>
        <v>f(x) = 35*0.05x 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15.75" customHeight="1">
      <c r="A24" s="8"/>
      <c r="B24" s="6" t="s">
        <v>19</v>
      </c>
      <c r="C24" s="42">
        <v>0.0</v>
      </c>
      <c r="D24" s="42">
        <f t="shared" ref="D24:L24" si="15">$C$6*(D$19/5)</f>
        <v>168</v>
      </c>
      <c r="E24" s="42">
        <f t="shared" si="15"/>
        <v>252</v>
      </c>
      <c r="F24" s="42">
        <f t="shared" si="15"/>
        <v>336</v>
      </c>
      <c r="G24" s="42">
        <f t="shared" si="15"/>
        <v>420</v>
      </c>
      <c r="H24" s="42">
        <f t="shared" si="15"/>
        <v>504</v>
      </c>
      <c r="I24" s="42">
        <f t="shared" si="15"/>
        <v>588</v>
      </c>
      <c r="J24" s="42">
        <f t="shared" si="15"/>
        <v>672</v>
      </c>
      <c r="K24" s="42">
        <f t="shared" si="15"/>
        <v>756</v>
      </c>
      <c r="L24" s="42">
        <f t="shared" si="15"/>
        <v>840</v>
      </c>
      <c r="M24" s="43" t="str">
        <f>"f(x) = " &amp; C6 &amp; "*0.2x"</f>
        <v>f(x) = 420*0.2x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15.75" customHeight="1">
      <c r="A25" s="8"/>
      <c r="B25" s="6" t="s">
        <v>22</v>
      </c>
      <c r="C25" s="42">
        <v>0.0</v>
      </c>
      <c r="D25" s="42">
        <f t="shared" ref="D25:L25" si="16">(4*D$19)/ $C$7</f>
        <v>0.4</v>
      </c>
      <c r="E25" s="42">
        <f t="shared" si="16"/>
        <v>0.6</v>
      </c>
      <c r="F25" s="42">
        <f t="shared" si="16"/>
        <v>0.8</v>
      </c>
      <c r="G25" s="42">
        <f t="shared" si="16"/>
        <v>1</v>
      </c>
      <c r="H25" s="42">
        <f t="shared" si="16"/>
        <v>1.2</v>
      </c>
      <c r="I25" s="42">
        <f t="shared" si="16"/>
        <v>1.4</v>
      </c>
      <c r="J25" s="42">
        <f t="shared" si="16"/>
        <v>1.6</v>
      </c>
      <c r="K25" s="42">
        <f t="shared" si="16"/>
        <v>1.8</v>
      </c>
      <c r="L25" s="42">
        <f t="shared" si="16"/>
        <v>2</v>
      </c>
      <c r="M25" s="43" t="str">
        <f>"f(x) = 4x/" &amp; C7</f>
        <v>f(x) = 4x/20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15.75" customHeight="1">
      <c r="A26" s="8"/>
      <c r="B26" s="44"/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15.75" customHeight="1">
      <c r="A27" s="4" t="s">
        <v>33</v>
      </c>
      <c r="B27" s="6" t="s">
        <v>4</v>
      </c>
      <c r="C27" s="6">
        <v>1.0</v>
      </c>
      <c r="D27" s="6">
        <v>2.0</v>
      </c>
      <c r="E27" s="6">
        <v>3.0</v>
      </c>
      <c r="F27" s="6">
        <v>4.0</v>
      </c>
      <c r="G27" s="6">
        <v>5.0</v>
      </c>
      <c r="H27" s="36">
        <v>6.0</v>
      </c>
      <c r="I27" s="36">
        <v>7.0</v>
      </c>
      <c r="J27" s="36">
        <v>8.0</v>
      </c>
      <c r="K27" s="36">
        <v>9.0</v>
      </c>
      <c r="L27" s="6">
        <v>10.0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5.75" customHeight="1">
      <c r="B28" s="38" t="s">
        <v>38</v>
      </c>
      <c r="C28" s="38">
        <v>0.0</v>
      </c>
      <c r="D28" s="38">
        <v>2.0</v>
      </c>
      <c r="E28" s="39">
        <f t="shared" ref="E28:L28" si="17">D$28*2</f>
        <v>4</v>
      </c>
      <c r="F28" s="39">
        <f t="shared" si="17"/>
        <v>8</v>
      </c>
      <c r="G28" s="39">
        <f t="shared" si="17"/>
        <v>16</v>
      </c>
      <c r="H28" s="39">
        <f t="shared" si="17"/>
        <v>32</v>
      </c>
      <c r="I28" s="39">
        <f t="shared" si="17"/>
        <v>64</v>
      </c>
      <c r="J28" s="39">
        <f t="shared" si="17"/>
        <v>128</v>
      </c>
      <c r="K28" s="39">
        <f t="shared" si="17"/>
        <v>256</v>
      </c>
      <c r="L28" s="39">
        <f t="shared" si="17"/>
        <v>512</v>
      </c>
      <c r="M28" s="47" t="s">
        <v>39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5.75" customHeight="1">
      <c r="B29" s="22" t="s">
        <v>40</v>
      </c>
      <c r="C29" s="48">
        <v>30.0</v>
      </c>
      <c r="D29" s="42">
        <f t="shared" ref="D29:L29" si="18">C$29*1.2</f>
        <v>36</v>
      </c>
      <c r="E29" s="42">
        <f t="shared" si="18"/>
        <v>43.2</v>
      </c>
      <c r="F29" s="42">
        <f t="shared" si="18"/>
        <v>51.84</v>
      </c>
      <c r="G29" s="42">
        <f t="shared" si="18"/>
        <v>62.208</v>
      </c>
      <c r="H29" s="42">
        <f t="shared" si="18"/>
        <v>74.6496</v>
      </c>
      <c r="I29" s="42">
        <f t="shared" si="18"/>
        <v>89.57952</v>
      </c>
      <c r="J29" s="42">
        <f t="shared" si="18"/>
        <v>107.495424</v>
      </c>
      <c r="K29" s="42">
        <f t="shared" si="18"/>
        <v>128.9945088</v>
      </c>
      <c r="L29" s="42">
        <f t="shared" si="18"/>
        <v>154.7934106</v>
      </c>
      <c r="M29" s="47" t="s">
        <v>41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5.75" customHeight="1">
      <c r="B30" s="22" t="s">
        <v>42</v>
      </c>
      <c r="C30" s="48">
        <v>4.0</v>
      </c>
      <c r="D30" s="42">
        <f t="shared" ref="D30:L30" si="19">C$30*1.05</f>
        <v>4.2</v>
      </c>
      <c r="E30" s="42">
        <f t="shared" si="19"/>
        <v>4.41</v>
      </c>
      <c r="F30" s="42">
        <f t="shared" si="19"/>
        <v>4.6305</v>
      </c>
      <c r="G30" s="42">
        <f t="shared" si="19"/>
        <v>4.862025</v>
      </c>
      <c r="H30" s="42">
        <f t="shared" si="19"/>
        <v>5.10512625</v>
      </c>
      <c r="I30" s="42">
        <f t="shared" si="19"/>
        <v>5.360382563</v>
      </c>
      <c r="J30" s="42">
        <f t="shared" si="19"/>
        <v>5.628401691</v>
      </c>
      <c r="K30" s="42">
        <f t="shared" si="19"/>
        <v>5.909821775</v>
      </c>
      <c r="L30" s="42">
        <f t="shared" si="19"/>
        <v>6.205312864</v>
      </c>
      <c r="M30" s="47" t="s">
        <v>43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15.75" customHeight="1">
      <c r="A31" s="49" t="s">
        <v>44</v>
      </c>
      <c r="B31" s="22" t="s">
        <v>45</v>
      </c>
      <c r="C31" s="48">
        <v>25.0</v>
      </c>
      <c r="D31" s="42">
        <f t="shared" ref="D31:L31" si="20">C$31*0.95</f>
        <v>23.75</v>
      </c>
      <c r="E31" s="42">
        <f t="shared" si="20"/>
        <v>22.5625</v>
      </c>
      <c r="F31" s="42">
        <f t="shared" si="20"/>
        <v>21.434375</v>
      </c>
      <c r="G31" s="42">
        <f t="shared" si="20"/>
        <v>20.36265625</v>
      </c>
      <c r="H31" s="42">
        <f t="shared" si="20"/>
        <v>19.34452344</v>
      </c>
      <c r="I31" s="42">
        <f t="shared" si="20"/>
        <v>18.37729727</v>
      </c>
      <c r="J31" s="42">
        <f t="shared" si="20"/>
        <v>17.4584324</v>
      </c>
      <c r="K31" s="42">
        <f t="shared" si="20"/>
        <v>16.58551078</v>
      </c>
      <c r="L31" s="42">
        <f t="shared" si="20"/>
        <v>15.75623524</v>
      </c>
      <c r="M31" s="47" t="s">
        <v>46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5.75" customHeight="1">
      <c r="A32" s="8"/>
      <c r="B32" s="44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5.75" customHeight="1">
      <c r="A33" s="4" t="s">
        <v>33</v>
      </c>
      <c r="B33" s="6" t="s">
        <v>4</v>
      </c>
      <c r="C33" s="6">
        <v>1.0</v>
      </c>
      <c r="D33" s="6">
        <v>2.0</v>
      </c>
      <c r="E33" s="6">
        <v>3.0</v>
      </c>
      <c r="F33" s="6">
        <v>4.0</v>
      </c>
      <c r="G33" s="6">
        <v>5.0</v>
      </c>
      <c r="H33" s="36">
        <v>6.0</v>
      </c>
      <c r="I33" s="36">
        <v>7.0</v>
      </c>
      <c r="J33" s="36">
        <v>8.0</v>
      </c>
      <c r="K33" s="36">
        <v>9.0</v>
      </c>
      <c r="L33" s="6">
        <v>10.0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15.75" customHeight="1">
      <c r="B34" s="38" t="s">
        <v>38</v>
      </c>
      <c r="C34" s="38">
        <v>0.0</v>
      </c>
      <c r="D34" s="38">
        <v>2.0</v>
      </c>
      <c r="E34" s="39">
        <f t="shared" ref="E34:L34" si="21">D$34*2</f>
        <v>4</v>
      </c>
      <c r="F34" s="39">
        <f t="shared" si="21"/>
        <v>8</v>
      </c>
      <c r="G34" s="39">
        <f t="shared" si="21"/>
        <v>16</v>
      </c>
      <c r="H34" s="39">
        <f t="shared" si="21"/>
        <v>32</v>
      </c>
      <c r="I34" s="39">
        <f t="shared" si="21"/>
        <v>64</v>
      </c>
      <c r="J34" s="39">
        <f t="shared" si="21"/>
        <v>128</v>
      </c>
      <c r="K34" s="39">
        <f t="shared" si="21"/>
        <v>256</v>
      </c>
      <c r="L34" s="39">
        <f t="shared" si="21"/>
        <v>512</v>
      </c>
      <c r="M34" s="47" t="s">
        <v>39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15.75" customHeight="1">
      <c r="B35" s="22" t="s">
        <v>47</v>
      </c>
      <c r="C35" s="48">
        <v>25.0</v>
      </c>
      <c r="D35" s="42">
        <f t="shared" ref="D35:L35" si="22">C$35*1.2</f>
        <v>30</v>
      </c>
      <c r="E35" s="42">
        <f t="shared" si="22"/>
        <v>36</v>
      </c>
      <c r="F35" s="42">
        <f t="shared" si="22"/>
        <v>43.2</v>
      </c>
      <c r="G35" s="42">
        <f t="shared" si="22"/>
        <v>51.84</v>
      </c>
      <c r="H35" s="42">
        <f t="shared" si="22"/>
        <v>62.208</v>
      </c>
      <c r="I35" s="42">
        <f t="shared" si="22"/>
        <v>74.6496</v>
      </c>
      <c r="J35" s="42">
        <f t="shared" si="22"/>
        <v>89.57952</v>
      </c>
      <c r="K35" s="42">
        <f t="shared" si="22"/>
        <v>107.495424</v>
      </c>
      <c r="L35" s="42">
        <f t="shared" si="22"/>
        <v>128.9945088</v>
      </c>
      <c r="M35" s="47" t="s">
        <v>41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15.75" customHeight="1">
      <c r="B36" s="22" t="s">
        <v>42</v>
      </c>
      <c r="C36" s="48">
        <v>5.0</v>
      </c>
      <c r="D36" s="42">
        <f t="shared" ref="D36:L36" si="23">C$36*1.05</f>
        <v>5.25</v>
      </c>
      <c r="E36" s="42">
        <f t="shared" si="23"/>
        <v>5.5125</v>
      </c>
      <c r="F36" s="42">
        <f t="shared" si="23"/>
        <v>5.788125</v>
      </c>
      <c r="G36" s="42">
        <f t="shared" si="23"/>
        <v>6.07753125</v>
      </c>
      <c r="H36" s="42">
        <f t="shared" si="23"/>
        <v>6.381407813</v>
      </c>
      <c r="I36" s="42">
        <f t="shared" si="23"/>
        <v>6.700478203</v>
      </c>
      <c r="J36" s="42">
        <f t="shared" si="23"/>
        <v>7.035502113</v>
      </c>
      <c r="K36" s="42">
        <f t="shared" si="23"/>
        <v>7.387277219</v>
      </c>
      <c r="L36" s="42">
        <f t="shared" si="23"/>
        <v>7.75664108</v>
      </c>
      <c r="M36" s="47" t="s">
        <v>43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15.75" customHeight="1">
      <c r="A37" s="49" t="s">
        <v>48</v>
      </c>
      <c r="B37" s="22" t="s">
        <v>45</v>
      </c>
      <c r="C37" s="48">
        <v>35.0</v>
      </c>
      <c r="D37" s="42">
        <f t="shared" ref="D37:L37" si="24">C$37*0.95</f>
        <v>33.25</v>
      </c>
      <c r="E37" s="42">
        <f t="shared" si="24"/>
        <v>31.5875</v>
      </c>
      <c r="F37" s="42">
        <f t="shared" si="24"/>
        <v>30.008125</v>
      </c>
      <c r="G37" s="42">
        <f t="shared" si="24"/>
        <v>28.50771875</v>
      </c>
      <c r="H37" s="42">
        <f t="shared" si="24"/>
        <v>27.08233281</v>
      </c>
      <c r="I37" s="42">
        <f t="shared" si="24"/>
        <v>25.72821617</v>
      </c>
      <c r="J37" s="42">
        <f t="shared" si="24"/>
        <v>24.44180536</v>
      </c>
      <c r="K37" s="42">
        <f t="shared" si="24"/>
        <v>23.2197151</v>
      </c>
      <c r="L37" s="42">
        <f t="shared" si="24"/>
        <v>22.05872934</v>
      </c>
      <c r="M37" s="47" t="s">
        <v>46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15.75" customHeight="1">
      <c r="A38" s="51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15.75" customHeight="1">
      <c r="A39" s="55" t="s">
        <v>33</v>
      </c>
      <c r="B39" s="56" t="s">
        <v>4</v>
      </c>
      <c r="C39" s="57">
        <v>1.0</v>
      </c>
      <c r="D39" s="57">
        <v>2.0</v>
      </c>
      <c r="E39" s="57">
        <v>3.0</v>
      </c>
      <c r="F39" s="57">
        <v>4.0</v>
      </c>
      <c r="G39" s="57">
        <v>5.0</v>
      </c>
      <c r="H39" s="58">
        <v>6.0</v>
      </c>
      <c r="I39" s="58">
        <v>7.0</v>
      </c>
      <c r="J39" s="58">
        <v>8.0</v>
      </c>
      <c r="K39" s="58">
        <v>9.0</v>
      </c>
      <c r="L39" s="57">
        <v>10.0</v>
      </c>
      <c r="M39" s="5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15.75" customHeight="1">
      <c r="A40" s="59"/>
      <c r="B40" s="60" t="s">
        <v>38</v>
      </c>
      <c r="C40" s="61">
        <v>0.0</v>
      </c>
      <c r="D40" s="61">
        <v>2.0</v>
      </c>
      <c r="E40" s="61">
        <f t="shared" ref="E40:L40" si="25">D$40*2</f>
        <v>4</v>
      </c>
      <c r="F40" s="61">
        <f t="shared" si="25"/>
        <v>8</v>
      </c>
      <c r="G40" s="61">
        <f t="shared" si="25"/>
        <v>16</v>
      </c>
      <c r="H40" s="61">
        <f t="shared" si="25"/>
        <v>32</v>
      </c>
      <c r="I40" s="61">
        <f t="shared" si="25"/>
        <v>64</v>
      </c>
      <c r="J40" s="61">
        <f t="shared" si="25"/>
        <v>128</v>
      </c>
      <c r="K40" s="61">
        <f t="shared" si="25"/>
        <v>256</v>
      </c>
      <c r="L40" s="61">
        <f t="shared" si="25"/>
        <v>512</v>
      </c>
      <c r="M40" s="8" t="s">
        <v>39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15.75" customHeight="1">
      <c r="A41" s="59"/>
      <c r="B41" s="56" t="s">
        <v>47</v>
      </c>
      <c r="C41" s="62">
        <v>40.0</v>
      </c>
      <c r="D41" s="58">
        <f t="shared" ref="D41:L41" si="26">C$41*1.2</f>
        <v>48</v>
      </c>
      <c r="E41" s="58">
        <f t="shared" si="26"/>
        <v>57.6</v>
      </c>
      <c r="F41" s="58">
        <f t="shared" si="26"/>
        <v>69.12</v>
      </c>
      <c r="G41" s="58">
        <f t="shared" si="26"/>
        <v>82.944</v>
      </c>
      <c r="H41" s="58">
        <f t="shared" si="26"/>
        <v>99.5328</v>
      </c>
      <c r="I41" s="58">
        <f t="shared" si="26"/>
        <v>119.43936</v>
      </c>
      <c r="J41" s="58">
        <f t="shared" si="26"/>
        <v>143.327232</v>
      </c>
      <c r="K41" s="58">
        <f t="shared" si="26"/>
        <v>171.9926784</v>
      </c>
      <c r="L41" s="58">
        <f t="shared" si="26"/>
        <v>206.3912141</v>
      </c>
      <c r="M41" s="8" t="s">
        <v>41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ht="15.75" customHeight="1">
      <c r="A42" s="63" t="s">
        <v>49</v>
      </c>
      <c r="B42" s="56" t="s">
        <v>45</v>
      </c>
      <c r="C42" s="62">
        <v>35.0</v>
      </c>
      <c r="D42" s="58">
        <f t="shared" ref="D42:L42" si="27">C$42*0.95</f>
        <v>33.25</v>
      </c>
      <c r="E42" s="58">
        <f t="shared" si="27"/>
        <v>31.5875</v>
      </c>
      <c r="F42" s="58">
        <f t="shared" si="27"/>
        <v>30.008125</v>
      </c>
      <c r="G42" s="58">
        <f t="shared" si="27"/>
        <v>28.50771875</v>
      </c>
      <c r="H42" s="58">
        <f t="shared" si="27"/>
        <v>27.08233281</v>
      </c>
      <c r="I42" s="58">
        <f t="shared" si="27"/>
        <v>25.72821617</v>
      </c>
      <c r="J42" s="58">
        <f t="shared" si="27"/>
        <v>24.44180536</v>
      </c>
      <c r="K42" s="58">
        <f t="shared" si="27"/>
        <v>23.2197151</v>
      </c>
      <c r="L42" s="58">
        <f t="shared" si="27"/>
        <v>22.05872934</v>
      </c>
      <c r="M42" s="8" t="s">
        <v>46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15.75" customHeight="1"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15.75" customHeight="1">
      <c r="A44" s="51"/>
      <c r="B44" s="64"/>
      <c r="C44" s="65"/>
      <c r="D44" s="65"/>
      <c r="E44" s="65"/>
      <c r="F44" s="65"/>
      <c r="G44" s="65"/>
      <c r="H44" s="66"/>
      <c r="I44" s="66"/>
      <c r="J44" s="66"/>
      <c r="K44" s="66"/>
      <c r="L44" s="66"/>
      <c r="M44" s="5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ht="15.75" customHeight="1">
      <c r="A45" s="4" t="s">
        <v>33</v>
      </c>
      <c r="B45" s="7" t="s">
        <v>4</v>
      </c>
      <c r="C45" s="7">
        <v>1.0</v>
      </c>
      <c r="D45" s="7">
        <v>2.0</v>
      </c>
      <c r="E45" s="7">
        <v>3.0</v>
      </c>
      <c r="F45" s="7">
        <v>4.0</v>
      </c>
      <c r="G45" s="7">
        <v>5.0</v>
      </c>
      <c r="H45" s="67">
        <v>6.0</v>
      </c>
      <c r="I45" s="67">
        <v>7.0</v>
      </c>
      <c r="J45" s="67">
        <v>8.0</v>
      </c>
      <c r="K45" s="67">
        <v>9.0</v>
      </c>
      <c r="L45" s="7">
        <v>10.0</v>
      </c>
      <c r="M45" s="37" t="s">
        <v>34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15.75" customHeight="1">
      <c r="B46" s="68" t="s">
        <v>35</v>
      </c>
      <c r="C46" s="68">
        <v>0.0</v>
      </c>
      <c r="D46" s="68">
        <v>50.0</v>
      </c>
      <c r="E46" s="69">
        <f t="shared" ref="E46:L46" si="28">ROUND(D$46*2.5+D$45,0)</f>
        <v>127</v>
      </c>
      <c r="F46" s="69">
        <f t="shared" si="28"/>
        <v>321</v>
      </c>
      <c r="G46" s="69">
        <f t="shared" si="28"/>
        <v>807</v>
      </c>
      <c r="H46" s="69">
        <f t="shared" si="28"/>
        <v>2023</v>
      </c>
      <c r="I46" s="69">
        <f t="shared" si="28"/>
        <v>5064</v>
      </c>
      <c r="J46" s="69">
        <f t="shared" si="28"/>
        <v>12667</v>
      </c>
      <c r="K46" s="69">
        <f t="shared" si="28"/>
        <v>31676</v>
      </c>
      <c r="L46" s="69">
        <f t="shared" si="28"/>
        <v>79199</v>
      </c>
      <c r="M46" s="40" t="s">
        <v>36</v>
      </c>
      <c r="N46" s="41"/>
      <c r="O46" s="4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15.75" customHeight="1">
      <c r="B47" s="7" t="s">
        <v>37</v>
      </c>
      <c r="C47" s="70">
        <v>0.0</v>
      </c>
      <c r="D47" s="70">
        <f t="shared" ref="D47:L47" si="29"> $E$3/(2*D$45)</f>
        <v>1</v>
      </c>
      <c r="E47" s="70">
        <f t="shared" si="29"/>
        <v>0.6666666667</v>
      </c>
      <c r="F47" s="70">
        <f t="shared" si="29"/>
        <v>0.5</v>
      </c>
      <c r="G47" s="70">
        <f t="shared" si="29"/>
        <v>0.4</v>
      </c>
      <c r="H47" s="70">
        <f t="shared" si="29"/>
        <v>0.3333333333</v>
      </c>
      <c r="I47" s="70">
        <f t="shared" si="29"/>
        <v>0.2857142857</v>
      </c>
      <c r="J47" s="70">
        <f t="shared" si="29"/>
        <v>0.25</v>
      </c>
      <c r="K47" s="70">
        <f t="shared" si="29"/>
        <v>0.2222222222</v>
      </c>
      <c r="L47" s="70">
        <f t="shared" si="29"/>
        <v>0.2</v>
      </c>
      <c r="M47" s="37" t="s">
        <v>50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15.75" customHeight="1">
      <c r="B48" s="7" t="s">
        <v>13</v>
      </c>
      <c r="C48" s="71">
        <v>0.0</v>
      </c>
      <c r="D48" s="71">
        <f t="shared" ref="D48:L48" si="30">$E$4*(D45/22)</f>
        <v>0.4545454545</v>
      </c>
      <c r="E48" s="71">
        <f t="shared" si="30"/>
        <v>0.6818181818</v>
      </c>
      <c r="F48" s="71">
        <f t="shared" si="30"/>
        <v>0.9090909091</v>
      </c>
      <c r="G48" s="71">
        <f t="shared" si="30"/>
        <v>1.136363636</v>
      </c>
      <c r="H48" s="71">
        <f t="shared" si="30"/>
        <v>1.363636364</v>
      </c>
      <c r="I48" s="71">
        <f t="shared" si="30"/>
        <v>1.590909091</v>
      </c>
      <c r="J48" s="71">
        <f t="shared" si="30"/>
        <v>1.818181818</v>
      </c>
      <c r="K48" s="71">
        <f t="shared" si="30"/>
        <v>2.045454545</v>
      </c>
      <c r="L48" s="71">
        <f t="shared" si="30"/>
        <v>2.272727273</v>
      </c>
      <c r="M48" s="37" t="str">
        <f>"f(x) = " &amp; E4 &amp; "*(x/22) "</f>
        <v>f(x) = 5*(x/22) 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15.75" customHeight="1">
      <c r="A49" s="8" t="s">
        <v>8</v>
      </c>
      <c r="B49" s="7" t="s">
        <v>16</v>
      </c>
      <c r="C49" s="71">
        <v>0.0</v>
      </c>
      <c r="D49" s="71">
        <f t="shared" ref="D49:L49" si="31">$E$5*(D45/15)</f>
        <v>2.666666667</v>
      </c>
      <c r="E49" s="71">
        <f t="shared" si="31"/>
        <v>4</v>
      </c>
      <c r="F49" s="71">
        <f t="shared" si="31"/>
        <v>5.333333333</v>
      </c>
      <c r="G49" s="71">
        <f t="shared" si="31"/>
        <v>6.666666667</v>
      </c>
      <c r="H49" s="71">
        <f t="shared" si="31"/>
        <v>8</v>
      </c>
      <c r="I49" s="71">
        <f t="shared" si="31"/>
        <v>9.333333333</v>
      </c>
      <c r="J49" s="71">
        <f t="shared" si="31"/>
        <v>10.66666667</v>
      </c>
      <c r="K49" s="71">
        <f t="shared" si="31"/>
        <v>12</v>
      </c>
      <c r="L49" s="71">
        <f t="shared" si="31"/>
        <v>13.33333333</v>
      </c>
      <c r="M49" s="37" t="str">
        <f>"f(x) = " &amp; E5 &amp; "*(x/15) "</f>
        <v>f(x) = 20*(x/15) 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15.75" customHeight="1">
      <c r="A50" s="8"/>
      <c r="B50" s="7" t="s">
        <v>19</v>
      </c>
      <c r="C50" s="71">
        <v>0.0</v>
      </c>
      <c r="D50" s="71">
        <f t="shared" ref="D50:L50" si="32">$E$6*(D45/7.5)</f>
        <v>74.66666667</v>
      </c>
      <c r="E50" s="71">
        <f t="shared" si="32"/>
        <v>112</v>
      </c>
      <c r="F50" s="71">
        <f t="shared" si="32"/>
        <v>149.3333333</v>
      </c>
      <c r="G50" s="71">
        <f t="shared" si="32"/>
        <v>186.6666667</v>
      </c>
      <c r="H50" s="71">
        <f t="shared" si="32"/>
        <v>224</v>
      </c>
      <c r="I50" s="71">
        <f t="shared" si="32"/>
        <v>261.3333333</v>
      </c>
      <c r="J50" s="71">
        <f t="shared" si="32"/>
        <v>298.6666667</v>
      </c>
      <c r="K50" s="71">
        <f t="shared" si="32"/>
        <v>336</v>
      </c>
      <c r="L50" s="71">
        <f t="shared" si="32"/>
        <v>373.3333333</v>
      </c>
      <c r="M50" s="37" t="str">
        <f>"f(x) = " &amp; E6 &amp; "*(x/7.5)"</f>
        <v>f(x) = 280*(x/7.5)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15.75" customHeight="1">
      <c r="A51" s="72"/>
      <c r="B51" s="73" t="s">
        <v>22</v>
      </c>
      <c r="C51" s="74">
        <v>0.0</v>
      </c>
      <c r="D51" s="74">
        <f t="shared" ref="D51:L51" si="33">(10*D45)/$E7</f>
        <v>0.5</v>
      </c>
      <c r="E51" s="74">
        <f t="shared" si="33"/>
        <v>0.75</v>
      </c>
      <c r="F51" s="74">
        <f t="shared" si="33"/>
        <v>1</v>
      </c>
      <c r="G51" s="74">
        <f t="shared" si="33"/>
        <v>1.25</v>
      </c>
      <c r="H51" s="74">
        <f t="shared" si="33"/>
        <v>1.5</v>
      </c>
      <c r="I51" s="74">
        <f t="shared" si="33"/>
        <v>1.75</v>
      </c>
      <c r="J51" s="74">
        <f t="shared" si="33"/>
        <v>2</v>
      </c>
      <c r="K51" s="74">
        <f t="shared" si="33"/>
        <v>2.25</v>
      </c>
      <c r="L51" s="74">
        <f t="shared" si="33"/>
        <v>2.5</v>
      </c>
      <c r="M51" s="43" t="str">
        <f>"f(x) = 10x/" &amp; E7</f>
        <v>f(x) = 10x/40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</row>
    <row r="53">
      <c r="A53" s="55" t="s">
        <v>33</v>
      </c>
      <c r="B53" s="77" t="s">
        <v>4</v>
      </c>
      <c r="C53" s="78">
        <v>1.0</v>
      </c>
      <c r="D53" s="78">
        <v>2.0</v>
      </c>
      <c r="E53" s="78">
        <v>3.0</v>
      </c>
      <c r="F53" s="78">
        <v>4.0</v>
      </c>
      <c r="G53" s="78">
        <v>5.0</v>
      </c>
      <c r="H53" s="79">
        <v>6.0</v>
      </c>
      <c r="I53" s="79">
        <v>7.0</v>
      </c>
      <c r="J53" s="79">
        <v>8.0</v>
      </c>
      <c r="K53" s="79">
        <v>9.0</v>
      </c>
      <c r="L53" s="78">
        <v>10.0</v>
      </c>
      <c r="M53" s="54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</row>
    <row r="54">
      <c r="A54" s="59"/>
      <c r="B54" s="80" t="s">
        <v>38</v>
      </c>
      <c r="C54" s="81">
        <v>0.0</v>
      </c>
      <c r="D54" s="81">
        <v>2.0</v>
      </c>
      <c r="E54" s="81">
        <f t="shared" ref="E54:L54" si="34">D$54*2</f>
        <v>4</v>
      </c>
      <c r="F54" s="81">
        <f t="shared" si="34"/>
        <v>8</v>
      </c>
      <c r="G54" s="81">
        <f t="shared" si="34"/>
        <v>16</v>
      </c>
      <c r="H54" s="81">
        <f t="shared" si="34"/>
        <v>32</v>
      </c>
      <c r="I54" s="81">
        <f t="shared" si="34"/>
        <v>64</v>
      </c>
      <c r="J54" s="81">
        <f t="shared" si="34"/>
        <v>128</v>
      </c>
      <c r="K54" s="81">
        <f t="shared" si="34"/>
        <v>256</v>
      </c>
      <c r="L54" s="81">
        <f t="shared" si="34"/>
        <v>512</v>
      </c>
      <c r="M54" s="8" t="s">
        <v>39</v>
      </c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</row>
    <row r="55">
      <c r="A55" s="59"/>
      <c r="B55" s="82" t="s">
        <v>51</v>
      </c>
      <c r="C55" s="83">
        <f>F11</f>
        <v>4</v>
      </c>
      <c r="D55" s="84">
        <f t="shared" ref="D55:L55" si="35">C$55*1.4-1</f>
        <v>4.6</v>
      </c>
      <c r="E55" s="84">
        <f t="shared" si="35"/>
        <v>5.44</v>
      </c>
      <c r="F55" s="84">
        <f t="shared" si="35"/>
        <v>6.616</v>
      </c>
      <c r="G55" s="84">
        <f t="shared" si="35"/>
        <v>8.2624</v>
      </c>
      <c r="H55" s="84">
        <f t="shared" si="35"/>
        <v>10.56736</v>
      </c>
      <c r="I55" s="84">
        <f t="shared" si="35"/>
        <v>13.794304</v>
      </c>
      <c r="J55" s="84">
        <f t="shared" si="35"/>
        <v>18.3120256</v>
      </c>
      <c r="K55" s="84">
        <f t="shared" si="35"/>
        <v>24.63683584</v>
      </c>
      <c r="L55" s="84">
        <f t="shared" si="35"/>
        <v>33.49157018</v>
      </c>
      <c r="M55" s="49" t="s">
        <v>52</v>
      </c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</row>
    <row r="56">
      <c r="A56" s="63" t="s">
        <v>53</v>
      </c>
      <c r="B56" s="85" t="s">
        <v>45</v>
      </c>
      <c r="C56" s="83">
        <v>35.0</v>
      </c>
      <c r="D56" s="84">
        <f t="shared" ref="D56:L56" si="36">C$42*0.95</f>
        <v>33.25</v>
      </c>
      <c r="E56" s="84">
        <f t="shared" si="36"/>
        <v>31.5875</v>
      </c>
      <c r="F56" s="84">
        <f t="shared" si="36"/>
        <v>30.008125</v>
      </c>
      <c r="G56" s="84">
        <f t="shared" si="36"/>
        <v>28.50771875</v>
      </c>
      <c r="H56" s="84">
        <f t="shared" si="36"/>
        <v>27.08233281</v>
      </c>
      <c r="I56" s="84">
        <f t="shared" si="36"/>
        <v>25.72821617</v>
      </c>
      <c r="J56" s="84">
        <f t="shared" si="36"/>
        <v>24.44180536</v>
      </c>
      <c r="K56" s="84">
        <f t="shared" si="36"/>
        <v>23.2197151</v>
      </c>
      <c r="L56" s="84">
        <f t="shared" si="36"/>
        <v>22.05872934</v>
      </c>
      <c r="M56" s="8" t="s">
        <v>46</v>
      </c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7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</row>
    <row r="58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</row>
    <row r="59" ht="33.75" customHeight="1">
      <c r="A59" s="1" t="s">
        <v>54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3"/>
    </row>
    <row r="60" ht="20.25" customHeight="1">
      <c r="A60" s="86" t="s">
        <v>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3"/>
    </row>
    <row r="61" ht="15.75" customHeight="1">
      <c r="A61" s="87" t="s">
        <v>55</v>
      </c>
      <c r="B61" s="88" t="s">
        <v>2</v>
      </c>
      <c r="C61" s="88" t="s">
        <v>4</v>
      </c>
      <c r="D61" s="89" t="s">
        <v>56</v>
      </c>
      <c r="E61" s="90" t="s">
        <v>2</v>
      </c>
      <c r="F61" s="90" t="s">
        <v>4</v>
      </c>
      <c r="G61" s="89" t="s">
        <v>57</v>
      </c>
      <c r="H61" s="91" t="s">
        <v>2</v>
      </c>
      <c r="I61" s="91" t="s">
        <v>4</v>
      </c>
      <c r="J61" s="89" t="s">
        <v>58</v>
      </c>
      <c r="K61" s="92" t="s">
        <v>2</v>
      </c>
      <c r="L61" s="92" t="s">
        <v>4</v>
      </c>
      <c r="M61" s="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15.75" customHeight="1">
      <c r="A62" s="17"/>
      <c r="B62" s="88" t="s">
        <v>59</v>
      </c>
      <c r="C62" s="93">
        <v>1.0</v>
      </c>
      <c r="E62" s="90" t="s">
        <v>59</v>
      </c>
      <c r="F62" s="94">
        <v>10.0</v>
      </c>
      <c r="H62" s="91" t="s">
        <v>59</v>
      </c>
      <c r="I62" s="95">
        <v>10.0</v>
      </c>
      <c r="K62" s="92" t="s">
        <v>59</v>
      </c>
      <c r="L62" s="96">
        <v>10.0</v>
      </c>
      <c r="M62" s="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15.75" customHeight="1">
      <c r="A63" s="21"/>
      <c r="B63" s="88" t="s">
        <v>60</v>
      </c>
      <c r="C63" s="88">
        <v>2.5</v>
      </c>
      <c r="D63" s="97"/>
      <c r="E63" s="90" t="s">
        <v>60</v>
      </c>
      <c r="F63" s="90">
        <v>4.0</v>
      </c>
      <c r="G63" s="97"/>
      <c r="H63" s="91" t="s">
        <v>60</v>
      </c>
      <c r="I63" s="91">
        <v>6.5</v>
      </c>
      <c r="J63" s="97"/>
      <c r="K63" s="92" t="s">
        <v>60</v>
      </c>
      <c r="L63" s="92">
        <v>10.0</v>
      </c>
      <c r="M63" s="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15.75" customHeight="1">
      <c r="A64" s="8"/>
      <c r="B64" s="88" t="s">
        <v>61</v>
      </c>
      <c r="C64" s="93">
        <v>1.0</v>
      </c>
      <c r="D64" s="8"/>
      <c r="E64" s="90" t="s">
        <v>61</v>
      </c>
      <c r="F64" s="94">
        <v>1.0</v>
      </c>
      <c r="G64" s="8"/>
      <c r="H64" s="91" t="s">
        <v>61</v>
      </c>
      <c r="I64" s="95">
        <v>1.0</v>
      </c>
      <c r="J64" s="8"/>
      <c r="K64" s="92" t="s">
        <v>61</v>
      </c>
      <c r="L64" s="96">
        <v>1.0</v>
      </c>
      <c r="M64" s="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19.5" customHeight="1">
      <c r="A65" s="8"/>
      <c r="B65" s="88" t="s">
        <v>62</v>
      </c>
      <c r="C65" s="93">
        <v>2.0</v>
      </c>
      <c r="D65" s="8"/>
      <c r="E65" s="90" t="s">
        <v>62</v>
      </c>
      <c r="F65" s="90">
        <v>15.0</v>
      </c>
      <c r="G65" s="8"/>
      <c r="H65" s="91" t="s">
        <v>62</v>
      </c>
      <c r="I65" s="91">
        <v>20.0</v>
      </c>
      <c r="J65" s="8"/>
      <c r="K65" s="92" t="s">
        <v>62</v>
      </c>
      <c r="L65" s="92">
        <v>50.0</v>
      </c>
      <c r="M65" s="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25.5" customHeight="1">
      <c r="A66" s="98" t="s">
        <v>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3"/>
    </row>
    <row r="67" ht="15.75" customHeight="1">
      <c r="A67" s="87" t="s">
        <v>55</v>
      </c>
      <c r="B67" s="88" t="s">
        <v>2</v>
      </c>
      <c r="C67" s="88" t="s">
        <v>63</v>
      </c>
      <c r="D67" s="87" t="s">
        <v>56</v>
      </c>
      <c r="E67" s="90" t="s">
        <v>2</v>
      </c>
      <c r="F67" s="90" t="s">
        <v>63</v>
      </c>
      <c r="G67" s="89" t="s">
        <v>57</v>
      </c>
      <c r="H67" s="91" t="s">
        <v>2</v>
      </c>
      <c r="I67" s="91" t="s">
        <v>63</v>
      </c>
      <c r="J67" s="87" t="s">
        <v>58</v>
      </c>
      <c r="K67" s="92" t="s">
        <v>2</v>
      </c>
      <c r="L67" s="92" t="s">
        <v>63</v>
      </c>
      <c r="M67" s="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15.75" customHeight="1">
      <c r="A68" s="17"/>
      <c r="B68" s="88" t="s">
        <v>19</v>
      </c>
      <c r="C68" s="99">
        <f>C63*((1+((C62-1)/C65))*C64*(C14+F14)/2)*4/5</f>
        <v>105.5555556</v>
      </c>
      <c r="D68" s="17"/>
      <c r="E68" s="90" t="s">
        <v>19</v>
      </c>
      <c r="F68" s="100">
        <f>F63*((1+((F62-1)/F65))*F64*(C14+F14)/2)</f>
        <v>337.7777778</v>
      </c>
      <c r="H68" s="91" t="s">
        <v>19</v>
      </c>
      <c r="I68" s="101">
        <f>I63*((1+((I62-1)/I65))*I64*(C14+F14)/2)</f>
        <v>497.4305556</v>
      </c>
      <c r="J68" s="17"/>
      <c r="K68" s="92" t="s">
        <v>19</v>
      </c>
      <c r="L68" s="102">
        <f>L63*((1+((L62-1)/L65))*L64*(C14+F14)/2)</f>
        <v>622.7777778</v>
      </c>
      <c r="M68" s="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15.75" customHeight="1">
      <c r="A69" s="17"/>
      <c r="B69" s="88" t="s">
        <v>64</v>
      </c>
      <c r="C69" s="99">
        <f>C68/((C14+F14)/2)</f>
        <v>2</v>
      </c>
      <c r="D69" s="17"/>
      <c r="E69" s="90" t="s">
        <v>64</v>
      </c>
      <c r="F69" s="90">
        <f>F68/((C14+F14)/2)</f>
        <v>6.4</v>
      </c>
      <c r="H69" s="91" t="s">
        <v>64</v>
      </c>
      <c r="I69" s="91">
        <f>I68/((C14+F14)/2)</f>
        <v>9.425</v>
      </c>
      <c r="J69" s="17"/>
      <c r="K69" s="92" t="s">
        <v>64</v>
      </c>
      <c r="L69" s="92">
        <f>L68/((C14+F14)/2)</f>
        <v>11.8</v>
      </c>
      <c r="M69" s="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15.75" customHeight="1">
      <c r="A70" s="21"/>
      <c r="B70" s="103" t="s">
        <v>22</v>
      </c>
      <c r="C70" s="104"/>
      <c r="D70" s="21"/>
      <c r="E70" s="103" t="s">
        <v>22</v>
      </c>
      <c r="F70" s="103"/>
      <c r="G70" s="97"/>
      <c r="H70" s="103" t="s">
        <v>22</v>
      </c>
      <c r="I70" s="103"/>
      <c r="J70" s="2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15.75" customHeight="1">
      <c r="A71" s="8"/>
      <c r="B71" s="103" t="s">
        <v>65</v>
      </c>
      <c r="C71" s="104"/>
      <c r="D71" s="8"/>
      <c r="E71" s="103" t="s">
        <v>65</v>
      </c>
      <c r="F71" s="103"/>
      <c r="G71" s="8"/>
      <c r="H71" s="103" t="s">
        <v>65</v>
      </c>
      <c r="I71" s="103"/>
      <c r="J71" s="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15.75" customHeight="1">
      <c r="A72" s="8"/>
      <c r="B72" s="8"/>
      <c r="C72" s="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15.75" customHeight="1">
      <c r="A73" s="4"/>
      <c r="B73" s="105" t="s">
        <v>19</v>
      </c>
      <c r="C73" s="106" t="s">
        <v>66</v>
      </c>
      <c r="D73" s="2"/>
      <c r="E73" s="2"/>
      <c r="F73" s="3"/>
      <c r="G73" s="107" t="s">
        <v>67</v>
      </c>
      <c r="H73" s="2"/>
      <c r="I73" s="2"/>
      <c r="J73" s="2"/>
      <c r="K73" s="2"/>
      <c r="L73" s="2"/>
      <c r="M73" s="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15.75" customHeight="1">
      <c r="A74" s="4"/>
      <c r="B74" s="4"/>
      <c r="C74" s="4"/>
      <c r="D74" s="4"/>
      <c r="E74" s="4"/>
      <c r="F74" s="4"/>
      <c r="G74" s="107" t="s">
        <v>68</v>
      </c>
      <c r="H74" s="2"/>
      <c r="I74" s="2"/>
      <c r="J74" s="2"/>
      <c r="K74" s="2"/>
      <c r="L74" s="2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15.75" customHeight="1">
      <c r="A75" s="4"/>
      <c r="B75" s="4"/>
      <c r="C75" s="4"/>
      <c r="D75" s="4"/>
      <c r="E75" s="4"/>
      <c r="F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15.75" customHeight="1">
      <c r="A76" s="4"/>
      <c r="B76" s="4"/>
      <c r="C76" s="4">
        <f>ROUND(C68*1.5,0)</f>
        <v>158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15.75" customHeight="1">
      <c r="A77" s="4"/>
      <c r="B77" s="4"/>
      <c r="C77" s="4">
        <f>ROUND(C68*2.5,0)</f>
        <v>264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15.75" customHeight="1">
      <c r="A79" s="4"/>
      <c r="B79" s="4"/>
      <c r="C79" s="4">
        <f>ROUND(C69*1.5,0)</f>
        <v>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15.75" customHeight="1">
      <c r="A80" s="4"/>
      <c r="B80" s="4"/>
      <c r="C80" s="4">
        <f>ROUND(C69*2.5,0)</f>
        <v>5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49">
    <mergeCell ref="A1:AC1"/>
    <mergeCell ref="A2:A5"/>
    <mergeCell ref="I2:I5"/>
    <mergeCell ref="J2:K2"/>
    <mergeCell ref="D3:D5"/>
    <mergeCell ref="F3:F5"/>
    <mergeCell ref="J3:K3"/>
    <mergeCell ref="C10:D10"/>
    <mergeCell ref="F10:G10"/>
    <mergeCell ref="F11:G11"/>
    <mergeCell ref="F12:G12"/>
    <mergeCell ref="F13:G13"/>
    <mergeCell ref="F14:G14"/>
    <mergeCell ref="F15:G15"/>
    <mergeCell ref="F16:G16"/>
    <mergeCell ref="J4:K4"/>
    <mergeCell ref="J5:K5"/>
    <mergeCell ref="J6:K6"/>
    <mergeCell ref="J7:K7"/>
    <mergeCell ref="J8:K8"/>
    <mergeCell ref="J9:K9"/>
    <mergeCell ref="J10:K10"/>
    <mergeCell ref="A10:A13"/>
    <mergeCell ref="C11:D11"/>
    <mergeCell ref="C12:D12"/>
    <mergeCell ref="C13:D13"/>
    <mergeCell ref="C14:D14"/>
    <mergeCell ref="C15:D15"/>
    <mergeCell ref="C16:D16"/>
    <mergeCell ref="A19:A22"/>
    <mergeCell ref="A27:A30"/>
    <mergeCell ref="A33:A36"/>
    <mergeCell ref="A39:A41"/>
    <mergeCell ref="A45:A48"/>
    <mergeCell ref="A59:AC59"/>
    <mergeCell ref="A60:AC60"/>
    <mergeCell ref="A66:AC66"/>
    <mergeCell ref="J61:J63"/>
    <mergeCell ref="J67:J70"/>
    <mergeCell ref="G73:M73"/>
    <mergeCell ref="G74:M74"/>
    <mergeCell ref="A53:A55"/>
    <mergeCell ref="A61:A63"/>
    <mergeCell ref="D61:D63"/>
    <mergeCell ref="G61:G63"/>
    <mergeCell ref="A67:A70"/>
    <mergeCell ref="D67:D70"/>
    <mergeCell ref="G67:G70"/>
    <mergeCell ref="C73:F73"/>
  </mergeCells>
  <conditionalFormatting sqref="A2 A10">
    <cfRule type="cellIs" dxfId="0" priority="1" operator="equal">
      <formula>"A3"</formula>
    </cfRule>
  </conditionalFormatting>
  <conditionalFormatting sqref="D3:D7 F3:F7">
    <cfRule type="notContainsBlanks" dxfId="0" priority="2">
      <formula>LEN(TRIM(D3))&gt;0</formula>
    </cfRule>
  </conditionalFormatting>
  <conditionalFormatting sqref="D6:D7 F6:F7">
    <cfRule type="containsBlanks" dxfId="1" priority="3">
      <formula>LEN(TRIM(D6))=0</formula>
    </cfRule>
  </conditionalFormatting>
  <dataValidations>
    <dataValidation type="list" allowBlank="1" sqref="D3 F3 D6:D7 F6:F7">
      <formula1>Data!$A:$A</formula1>
    </dataValidation>
    <dataValidation type="list" allowBlank="1" sqref="C62 F62 I62 L62">
      <formula1>Data!$A$1:$A$10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08" t="s">
        <v>69</v>
      </c>
      <c r="U1" s="109"/>
      <c r="V1" s="109"/>
    </row>
    <row r="2">
      <c r="U2" s="109"/>
      <c r="V2" s="109"/>
    </row>
    <row r="3">
      <c r="A3" s="110" t="s">
        <v>70</v>
      </c>
      <c r="U3" s="109"/>
      <c r="V3" s="109"/>
    </row>
    <row r="4">
      <c r="A4" s="111">
        <v>1.0</v>
      </c>
      <c r="C4" s="111">
        <v>2.0</v>
      </c>
      <c r="E4" s="111">
        <v>3.0</v>
      </c>
      <c r="G4" s="111">
        <v>4.0</v>
      </c>
      <c r="I4" s="111">
        <v>5.0</v>
      </c>
      <c r="K4" s="111">
        <v>6.0</v>
      </c>
      <c r="M4" s="111">
        <v>7.0</v>
      </c>
      <c r="O4" s="111">
        <v>8.0</v>
      </c>
      <c r="Q4" s="111">
        <v>9.0</v>
      </c>
      <c r="S4" s="111">
        <v>10.0</v>
      </c>
      <c r="U4" s="109"/>
    </row>
    <row r="5">
      <c r="A5" s="40">
        <v>1.1</v>
      </c>
      <c r="C5" s="40">
        <v>2.1</v>
      </c>
      <c r="E5" s="40">
        <v>3.1</v>
      </c>
      <c r="G5" s="40">
        <v>4.1</v>
      </c>
      <c r="I5" s="40">
        <v>5.1</v>
      </c>
      <c r="K5" s="40">
        <v>6.1</v>
      </c>
      <c r="M5" s="40">
        <v>7.1</v>
      </c>
      <c r="O5" s="40">
        <v>8.1</v>
      </c>
      <c r="Q5" s="40">
        <v>9.1</v>
      </c>
      <c r="S5" s="40">
        <v>10.1</v>
      </c>
      <c r="U5" s="112"/>
      <c r="V5" s="109"/>
    </row>
    <row r="6">
      <c r="U6" s="112"/>
      <c r="V6" s="109"/>
    </row>
    <row r="7">
      <c r="U7" s="112"/>
      <c r="V7" s="109"/>
    </row>
    <row r="8">
      <c r="U8" s="112"/>
      <c r="V8" s="109"/>
    </row>
    <row r="9">
      <c r="U9" s="112"/>
      <c r="V9" s="109"/>
    </row>
    <row r="10">
      <c r="U10" s="112"/>
      <c r="V10" s="109"/>
    </row>
    <row r="11" ht="16.5" customHeight="1">
      <c r="U11" s="112"/>
      <c r="V11" s="109"/>
    </row>
    <row r="12">
      <c r="A12" s="40">
        <v>1.2</v>
      </c>
      <c r="C12" s="40">
        <v>2.2</v>
      </c>
      <c r="E12" s="40">
        <v>3.2</v>
      </c>
      <c r="G12" s="40">
        <v>4.2</v>
      </c>
      <c r="I12" s="40">
        <v>5.2</v>
      </c>
      <c r="K12" s="40">
        <v>6.2</v>
      </c>
      <c r="M12" s="40">
        <v>7.2</v>
      </c>
      <c r="O12" s="40">
        <v>8.2</v>
      </c>
      <c r="Q12" s="40">
        <v>9.2</v>
      </c>
      <c r="S12" s="40">
        <v>10.2</v>
      </c>
      <c r="U12" s="112"/>
      <c r="V12" s="109"/>
    </row>
    <row r="13">
      <c r="U13" s="112"/>
      <c r="V13" s="109"/>
    </row>
    <row r="14">
      <c r="U14" s="112"/>
      <c r="V14" s="109"/>
    </row>
    <row r="15">
      <c r="U15" s="112"/>
      <c r="V15" s="109"/>
    </row>
    <row r="16">
      <c r="U16" s="112"/>
      <c r="V16" s="109"/>
    </row>
    <row r="17">
      <c r="U17" s="112"/>
      <c r="V17" s="109"/>
    </row>
    <row r="18">
      <c r="U18" s="112"/>
      <c r="V18" s="109"/>
    </row>
    <row r="19">
      <c r="A19" s="40">
        <v>1.3</v>
      </c>
      <c r="C19" s="40">
        <v>2.3</v>
      </c>
      <c r="E19" s="40">
        <v>3.3</v>
      </c>
      <c r="G19" s="40">
        <v>4.3</v>
      </c>
      <c r="I19" s="40">
        <v>5.3</v>
      </c>
      <c r="K19" s="40">
        <v>6.3</v>
      </c>
      <c r="M19" s="40">
        <v>7.3</v>
      </c>
      <c r="O19" s="40">
        <v>8.3</v>
      </c>
      <c r="Q19" s="40">
        <v>9.3</v>
      </c>
      <c r="S19" s="40">
        <v>10.3</v>
      </c>
      <c r="U19" s="112"/>
      <c r="V19" s="109"/>
    </row>
    <row r="20">
      <c r="U20" s="112"/>
      <c r="V20" s="109"/>
    </row>
    <row r="21">
      <c r="U21" s="112"/>
      <c r="V21" s="109"/>
    </row>
    <row r="22">
      <c r="U22" s="112"/>
      <c r="V22" s="109"/>
    </row>
    <row r="23">
      <c r="U23" s="112"/>
      <c r="V23" s="109"/>
    </row>
    <row r="24">
      <c r="U24" s="112"/>
      <c r="V24" s="109"/>
    </row>
    <row r="25">
      <c r="U25" s="112"/>
      <c r="V25" s="109"/>
    </row>
    <row r="26">
      <c r="A26" s="40">
        <v>1.4</v>
      </c>
      <c r="C26" s="40">
        <v>2.4</v>
      </c>
      <c r="E26" s="40">
        <v>3.4</v>
      </c>
      <c r="G26" s="40">
        <v>4.4</v>
      </c>
      <c r="I26" s="40">
        <v>5.4</v>
      </c>
      <c r="K26" s="40">
        <v>6.4</v>
      </c>
      <c r="M26" s="40">
        <v>7.4</v>
      </c>
      <c r="O26" s="40">
        <v>8.4</v>
      </c>
      <c r="Q26" s="40">
        <v>9.4</v>
      </c>
      <c r="S26" s="40">
        <v>10.4</v>
      </c>
      <c r="U26" s="109"/>
      <c r="V26" s="109"/>
    </row>
    <row r="27">
      <c r="U27" s="109"/>
      <c r="V27" s="109"/>
    </row>
    <row r="28">
      <c r="U28" s="109"/>
      <c r="V28" s="109"/>
    </row>
    <row r="29">
      <c r="U29" s="109"/>
      <c r="V29" s="109"/>
    </row>
    <row r="30">
      <c r="U30" s="109"/>
      <c r="V30" s="109"/>
    </row>
    <row r="31">
      <c r="U31" s="109"/>
      <c r="V31" s="109"/>
    </row>
    <row r="32">
      <c r="U32" s="109"/>
      <c r="V32" s="109"/>
    </row>
    <row r="33">
      <c r="A33" s="40">
        <v>1.5</v>
      </c>
      <c r="C33" s="40">
        <v>2.5</v>
      </c>
      <c r="E33" s="40">
        <v>3.5</v>
      </c>
      <c r="G33" s="40">
        <v>4.5</v>
      </c>
      <c r="I33" s="40">
        <v>5.5</v>
      </c>
      <c r="K33" s="40">
        <v>6.5</v>
      </c>
      <c r="M33" s="40">
        <v>7.5</v>
      </c>
      <c r="O33" s="40">
        <v>8.5</v>
      </c>
      <c r="Q33" s="40">
        <v>9.5</v>
      </c>
      <c r="S33" s="40">
        <v>10.5</v>
      </c>
      <c r="U33" s="109"/>
      <c r="V33" s="109"/>
    </row>
    <row r="34">
      <c r="U34" s="109"/>
      <c r="V34" s="109"/>
    </row>
    <row r="35">
      <c r="U35" s="109"/>
      <c r="V35" s="109"/>
    </row>
    <row r="36">
      <c r="U36" s="109"/>
      <c r="V36" s="109"/>
    </row>
    <row r="37">
      <c r="U37" s="109"/>
      <c r="V37" s="109"/>
    </row>
    <row r="38">
      <c r="U38" s="109"/>
      <c r="V38" s="109"/>
    </row>
    <row r="39">
      <c r="U39" s="109"/>
      <c r="V39" s="109"/>
    </row>
    <row r="40">
      <c r="A40" s="40">
        <v>1.6</v>
      </c>
      <c r="C40" s="40">
        <v>2.6</v>
      </c>
      <c r="E40" s="40">
        <v>3.6</v>
      </c>
      <c r="G40" s="40">
        <v>4.6</v>
      </c>
      <c r="I40" s="40">
        <v>5.6</v>
      </c>
      <c r="K40" s="40">
        <v>6.6</v>
      </c>
      <c r="M40" s="40">
        <v>7.6</v>
      </c>
      <c r="O40" s="40">
        <v>8.6</v>
      </c>
      <c r="Q40" s="40">
        <v>9.6</v>
      </c>
      <c r="S40" s="40">
        <v>10.6</v>
      </c>
      <c r="U40" s="109"/>
      <c r="V40" s="109"/>
    </row>
    <row r="41">
      <c r="U41" s="109"/>
      <c r="V41" s="109"/>
    </row>
    <row r="42">
      <c r="U42" s="109"/>
      <c r="V42" s="109"/>
    </row>
    <row r="43">
      <c r="U43" s="109"/>
      <c r="V43" s="109"/>
    </row>
    <row r="44">
      <c r="U44" s="109"/>
      <c r="V44" s="109"/>
    </row>
    <row r="45">
      <c r="U45" s="109"/>
      <c r="V45" s="109"/>
    </row>
    <row r="46">
      <c r="U46" s="109"/>
      <c r="V46" s="109"/>
    </row>
    <row r="47">
      <c r="A47" s="40">
        <v>1.7</v>
      </c>
      <c r="C47" s="40">
        <v>2.7</v>
      </c>
      <c r="E47" s="40">
        <v>3.7</v>
      </c>
      <c r="G47" s="40">
        <v>4.7</v>
      </c>
      <c r="I47" s="40">
        <v>5.7</v>
      </c>
      <c r="K47" s="40">
        <v>6.7</v>
      </c>
      <c r="M47" s="40">
        <v>7.7</v>
      </c>
      <c r="O47" s="40">
        <v>8.7</v>
      </c>
      <c r="Q47" s="40">
        <v>9.7</v>
      </c>
      <c r="S47" s="40">
        <v>10.7</v>
      </c>
      <c r="U47" s="109"/>
      <c r="V47" s="109"/>
    </row>
    <row r="48">
      <c r="U48" s="109"/>
      <c r="V48" s="109"/>
    </row>
    <row r="49">
      <c r="U49" s="109"/>
      <c r="V49" s="109"/>
    </row>
    <row r="50">
      <c r="U50" s="109"/>
      <c r="V50" s="109"/>
    </row>
    <row r="51">
      <c r="U51" s="109"/>
      <c r="V51" s="109"/>
    </row>
    <row r="52">
      <c r="U52" s="109"/>
      <c r="V52" s="109"/>
    </row>
    <row r="53">
      <c r="U53" s="109"/>
      <c r="V53" s="109"/>
    </row>
    <row r="54">
      <c r="A54" s="40">
        <v>1.8</v>
      </c>
      <c r="C54" s="40">
        <v>2.8</v>
      </c>
      <c r="E54" s="40">
        <v>3.8</v>
      </c>
      <c r="G54" s="40">
        <v>4.8</v>
      </c>
      <c r="I54" s="40">
        <v>5.8</v>
      </c>
      <c r="K54" s="40">
        <v>6.8</v>
      </c>
      <c r="M54" s="40">
        <v>7.8</v>
      </c>
      <c r="O54" s="40">
        <v>8.8</v>
      </c>
      <c r="Q54" s="40">
        <v>9.8</v>
      </c>
      <c r="S54" s="40">
        <v>10.8</v>
      </c>
      <c r="U54" s="109"/>
      <c r="V54" s="109"/>
    </row>
    <row r="55">
      <c r="U55" s="109"/>
      <c r="V55" s="109"/>
    </row>
    <row r="56">
      <c r="U56" s="109"/>
      <c r="V56" s="109"/>
    </row>
    <row r="57">
      <c r="U57" s="109"/>
      <c r="V57" s="109"/>
    </row>
    <row r="58">
      <c r="U58" s="109"/>
      <c r="V58" s="109"/>
    </row>
    <row r="59">
      <c r="U59" s="109"/>
      <c r="V59" s="109"/>
    </row>
    <row r="60">
      <c r="U60" s="109"/>
      <c r="V60" s="109"/>
    </row>
    <row r="61">
      <c r="A61" s="40">
        <v>1.9</v>
      </c>
      <c r="C61" s="40">
        <v>2.9</v>
      </c>
      <c r="E61" s="40">
        <v>3.9</v>
      </c>
      <c r="G61" s="40">
        <v>4.9</v>
      </c>
      <c r="I61" s="40">
        <v>5.9</v>
      </c>
      <c r="K61" s="40">
        <v>6.9</v>
      </c>
      <c r="M61" s="40">
        <v>7.9</v>
      </c>
      <c r="O61" s="40">
        <v>8.9</v>
      </c>
      <c r="Q61" s="40">
        <v>9.9</v>
      </c>
      <c r="S61" s="40">
        <v>10.9</v>
      </c>
      <c r="U61" s="109"/>
      <c r="V61" s="109"/>
    </row>
    <row r="62">
      <c r="U62" s="109"/>
      <c r="V62" s="109"/>
    </row>
    <row r="63">
      <c r="U63" s="109"/>
      <c r="V63" s="109"/>
    </row>
    <row r="64">
      <c r="U64" s="109"/>
      <c r="V64" s="109"/>
    </row>
    <row r="65">
      <c r="U65" s="109"/>
      <c r="V65" s="109"/>
    </row>
    <row r="66">
      <c r="U66" s="109"/>
      <c r="V66" s="109"/>
    </row>
    <row r="67">
      <c r="U67" s="109"/>
      <c r="V67" s="109"/>
    </row>
    <row r="68">
      <c r="A68" s="113">
        <v>1.0</v>
      </c>
      <c r="C68" s="113">
        <v>2.0</v>
      </c>
      <c r="E68" s="113">
        <v>3.0</v>
      </c>
      <c r="G68" s="113">
        <v>4.0</v>
      </c>
      <c r="I68" s="113">
        <v>5.0</v>
      </c>
      <c r="K68" s="113">
        <v>6.0</v>
      </c>
      <c r="M68" s="113">
        <v>7.0</v>
      </c>
      <c r="O68" s="113">
        <v>8.0</v>
      </c>
      <c r="Q68" s="113">
        <v>9.0</v>
      </c>
      <c r="S68" s="113">
        <v>10.0</v>
      </c>
      <c r="U68" s="109"/>
      <c r="V68" s="109"/>
    </row>
    <row r="69">
      <c r="C69" s="114"/>
      <c r="D69" s="114"/>
    </row>
    <row r="70">
      <c r="C70" s="114"/>
      <c r="D70" s="114"/>
    </row>
    <row r="71">
      <c r="C71" s="114"/>
      <c r="D71" s="114"/>
    </row>
  </sheetData>
  <mergeCells count="115">
    <mergeCell ref="O19:P25"/>
    <mergeCell ref="Q19:R25"/>
    <mergeCell ref="S19:T25"/>
    <mergeCell ref="A19:B25"/>
    <mergeCell ref="C19:D25"/>
    <mergeCell ref="E19:F25"/>
    <mergeCell ref="G19:H25"/>
    <mergeCell ref="I19:J25"/>
    <mergeCell ref="K19:L25"/>
    <mergeCell ref="M19:N25"/>
    <mergeCell ref="O26:P32"/>
    <mergeCell ref="Q26:R32"/>
    <mergeCell ref="S26:T32"/>
    <mergeCell ref="A26:B32"/>
    <mergeCell ref="C26:D32"/>
    <mergeCell ref="E26:F32"/>
    <mergeCell ref="G26:H32"/>
    <mergeCell ref="I26:J32"/>
    <mergeCell ref="K26:L32"/>
    <mergeCell ref="M26:N32"/>
    <mergeCell ref="O33:P39"/>
    <mergeCell ref="Q33:R39"/>
    <mergeCell ref="S33:T39"/>
    <mergeCell ref="A33:B39"/>
    <mergeCell ref="C33:D39"/>
    <mergeCell ref="E33:F39"/>
    <mergeCell ref="G33:H39"/>
    <mergeCell ref="I33:J39"/>
    <mergeCell ref="K33:L39"/>
    <mergeCell ref="M33:N39"/>
    <mergeCell ref="O40:P46"/>
    <mergeCell ref="Q40:R46"/>
    <mergeCell ref="S40:T46"/>
    <mergeCell ref="A40:B46"/>
    <mergeCell ref="C40:D46"/>
    <mergeCell ref="E40:F46"/>
    <mergeCell ref="G40:H46"/>
    <mergeCell ref="I40:J46"/>
    <mergeCell ref="K40:L46"/>
    <mergeCell ref="M40:N46"/>
    <mergeCell ref="O47:P53"/>
    <mergeCell ref="Q47:R53"/>
    <mergeCell ref="S47:T53"/>
    <mergeCell ref="A47:B53"/>
    <mergeCell ref="C47:D53"/>
    <mergeCell ref="E47:F53"/>
    <mergeCell ref="G47:H53"/>
    <mergeCell ref="I47:J53"/>
    <mergeCell ref="K47:L53"/>
    <mergeCell ref="M47:N53"/>
    <mergeCell ref="O54:P60"/>
    <mergeCell ref="Q54:R60"/>
    <mergeCell ref="S54:T60"/>
    <mergeCell ref="A54:B60"/>
    <mergeCell ref="C54:D60"/>
    <mergeCell ref="E54:F60"/>
    <mergeCell ref="G54:H60"/>
    <mergeCell ref="I54:J60"/>
    <mergeCell ref="K54:L60"/>
    <mergeCell ref="M54:N60"/>
    <mergeCell ref="O61:P67"/>
    <mergeCell ref="Q61:R67"/>
    <mergeCell ref="S61:T67"/>
    <mergeCell ref="A61:B67"/>
    <mergeCell ref="C61:D67"/>
    <mergeCell ref="E61:F67"/>
    <mergeCell ref="G61:H67"/>
    <mergeCell ref="I61:J67"/>
    <mergeCell ref="K61:L67"/>
    <mergeCell ref="M61:N67"/>
    <mergeCell ref="O4:P4"/>
    <mergeCell ref="Q4:R4"/>
    <mergeCell ref="U4:V4"/>
    <mergeCell ref="W4:X4"/>
    <mergeCell ref="Y4:Z4"/>
    <mergeCell ref="A1:T2"/>
    <mergeCell ref="A3:T3"/>
    <mergeCell ref="A4:B4"/>
    <mergeCell ref="C4:D4"/>
    <mergeCell ref="E4:F4"/>
    <mergeCell ref="G4:H4"/>
    <mergeCell ref="I4:J4"/>
    <mergeCell ref="S4:T4"/>
    <mergeCell ref="K5:L11"/>
    <mergeCell ref="M5:N11"/>
    <mergeCell ref="O5:P11"/>
    <mergeCell ref="Q5:R11"/>
    <mergeCell ref="S5:T11"/>
    <mergeCell ref="K4:L4"/>
    <mergeCell ref="M4:N4"/>
    <mergeCell ref="A5:B11"/>
    <mergeCell ref="C5:D11"/>
    <mergeCell ref="E5:F11"/>
    <mergeCell ref="G5:H11"/>
    <mergeCell ref="I5:J11"/>
    <mergeCell ref="O12:P18"/>
    <mergeCell ref="Q12:R18"/>
    <mergeCell ref="S12:T18"/>
    <mergeCell ref="A12:B18"/>
    <mergeCell ref="C12:D18"/>
    <mergeCell ref="E12:F18"/>
    <mergeCell ref="G12:H18"/>
    <mergeCell ref="I12:J18"/>
    <mergeCell ref="K12:L18"/>
    <mergeCell ref="M12:N18"/>
    <mergeCell ref="O68:P68"/>
    <mergeCell ref="Q68:R68"/>
    <mergeCell ref="S68:T68"/>
    <mergeCell ref="A68:B68"/>
    <mergeCell ref="C68:D68"/>
    <mergeCell ref="E68:F68"/>
    <mergeCell ref="G68:H68"/>
    <mergeCell ref="I68:J68"/>
    <mergeCell ref="K68:L68"/>
    <mergeCell ref="M68:N6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8.63"/>
    <col customWidth="1" min="3" max="3" width="22.63"/>
    <col customWidth="1" min="4" max="4" width="17.88"/>
    <col customWidth="1" min="5" max="5" width="34.38"/>
    <col customWidth="1" min="6" max="6" width="25.88"/>
    <col customWidth="1" min="7" max="7" width="34.75"/>
    <col customWidth="1" min="8" max="8" width="32.75"/>
  </cols>
  <sheetData>
    <row r="1" ht="31.5" customHeight="1">
      <c r="A1" s="115" t="s">
        <v>4</v>
      </c>
      <c r="B1" s="115" t="s">
        <v>71</v>
      </c>
      <c r="C1" s="115" t="s">
        <v>72</v>
      </c>
      <c r="D1" s="115" t="s">
        <v>70</v>
      </c>
      <c r="E1" s="115" t="s">
        <v>73</v>
      </c>
      <c r="F1" s="115" t="s">
        <v>74</v>
      </c>
      <c r="G1" s="115" t="s">
        <v>75</v>
      </c>
      <c r="H1" s="115" t="s">
        <v>76</v>
      </c>
    </row>
    <row r="2" ht="27.75" customHeight="1">
      <c r="A2" s="116">
        <v>1.0</v>
      </c>
      <c r="B2" s="117">
        <v>1.0</v>
      </c>
      <c r="C2" s="117">
        <v>10.9</v>
      </c>
      <c r="D2" s="118">
        <f>HLOOKUP($C2,Patterns!$A$5:$T$68,64,TRUE)</f>
        <v>10</v>
      </c>
      <c r="E2" s="116">
        <v>1.0</v>
      </c>
      <c r="F2" s="119">
        <f t="shared" ref="F2:F6" si="1">$D2-($E$2-1)</f>
        <v>10</v>
      </c>
      <c r="G2" s="120">
        <f>AVERAGE(F2:F6)</f>
        <v>3.6</v>
      </c>
      <c r="H2" s="120">
        <f>ROUND((A2*25)/G2,0)</f>
        <v>7</v>
      </c>
    </row>
    <row r="3" ht="27.75" customHeight="1">
      <c r="A3" s="17"/>
      <c r="B3" s="117">
        <v>2.0</v>
      </c>
      <c r="C3" s="117">
        <v>2.1</v>
      </c>
      <c r="D3" s="118">
        <f>HLOOKUP($C3,Patterns!$A$5:$T$68,64,TRUE)</f>
        <v>2</v>
      </c>
      <c r="E3" s="17"/>
      <c r="F3" s="119">
        <f t="shared" si="1"/>
        <v>2</v>
      </c>
      <c r="G3" s="17"/>
      <c r="H3" s="17"/>
    </row>
    <row r="4" ht="27.75" customHeight="1">
      <c r="A4" s="17"/>
      <c r="B4" s="117">
        <v>3.0</v>
      </c>
      <c r="C4" s="117">
        <v>2.1</v>
      </c>
      <c r="D4" s="118">
        <f>HLOOKUP($C4,Patterns!$A$5:$T$68,64,TRUE)</f>
        <v>2</v>
      </c>
      <c r="E4" s="17"/>
      <c r="F4" s="119">
        <f t="shared" si="1"/>
        <v>2</v>
      </c>
      <c r="G4" s="17"/>
      <c r="H4" s="17"/>
    </row>
    <row r="5" ht="33.0" customHeight="1">
      <c r="A5" s="17"/>
      <c r="B5" s="117">
        <v>4.0</v>
      </c>
      <c r="C5" s="117">
        <v>1.1</v>
      </c>
      <c r="D5" s="118">
        <f>HLOOKUP($C5,Patterns!$A$5:$T$68,64,TRUE)</f>
        <v>1</v>
      </c>
      <c r="E5" s="17"/>
      <c r="F5" s="119">
        <f t="shared" si="1"/>
        <v>1</v>
      </c>
      <c r="G5" s="17"/>
      <c r="H5" s="17"/>
    </row>
    <row r="6" ht="31.5" customHeight="1">
      <c r="A6" s="21"/>
      <c r="B6" s="117">
        <v>5.0</v>
      </c>
      <c r="C6" s="117">
        <v>3.1</v>
      </c>
      <c r="D6" s="118">
        <f>HLOOKUP($C6,Patterns!$A$5:$T$68,64,TRUE)</f>
        <v>3</v>
      </c>
      <c r="E6" s="21"/>
      <c r="F6" s="119">
        <f t="shared" si="1"/>
        <v>3</v>
      </c>
      <c r="G6" s="21"/>
      <c r="H6" s="21"/>
    </row>
    <row r="10">
      <c r="L10" s="40" t="s">
        <v>77</v>
      </c>
    </row>
    <row r="11">
      <c r="K11" s="40" t="s">
        <v>78</v>
      </c>
      <c r="L11" s="40">
        <v>1.0</v>
      </c>
      <c r="M11" s="40">
        <v>2.0</v>
      </c>
      <c r="N11" s="40">
        <v>3.0</v>
      </c>
      <c r="O11" s="40">
        <v>4.0</v>
      </c>
      <c r="P11" s="40">
        <v>5.0</v>
      </c>
    </row>
    <row r="12">
      <c r="G12" s="121" t="s">
        <v>79</v>
      </c>
      <c r="H12" s="122"/>
      <c r="K12" s="40">
        <v>1.0</v>
      </c>
      <c r="L12" s="111" t="s">
        <v>80</v>
      </c>
      <c r="M12" s="111" t="s">
        <v>81</v>
      </c>
      <c r="N12" s="111" t="s">
        <v>82</v>
      </c>
      <c r="O12" s="111" t="s">
        <v>83</v>
      </c>
      <c r="P12" s="111" t="s">
        <v>84</v>
      </c>
    </row>
    <row r="13">
      <c r="G13" s="123"/>
      <c r="H13" s="59"/>
      <c r="K13" s="40">
        <v>2.0</v>
      </c>
      <c r="L13" s="111" t="s">
        <v>85</v>
      </c>
      <c r="M13" s="111" t="s">
        <v>86</v>
      </c>
      <c r="N13" s="111" t="s">
        <v>87</v>
      </c>
      <c r="O13" s="111" t="s">
        <v>88</v>
      </c>
      <c r="P13" s="111" t="s">
        <v>89</v>
      </c>
    </row>
    <row r="14">
      <c r="G14" s="123"/>
      <c r="H14" s="59"/>
      <c r="K14" s="40">
        <v>3.0</v>
      </c>
      <c r="L14" s="111">
        <v>3.1</v>
      </c>
      <c r="M14" s="111">
        <v>3.2</v>
      </c>
      <c r="N14" s="111">
        <v>3.3</v>
      </c>
      <c r="O14" s="111">
        <v>3.4</v>
      </c>
      <c r="P14" s="111">
        <v>3.5</v>
      </c>
    </row>
    <row r="15">
      <c r="G15" s="123"/>
      <c r="H15" s="59"/>
      <c r="K15" s="40">
        <v>4.0</v>
      </c>
      <c r="L15" s="111">
        <v>4.1</v>
      </c>
      <c r="M15" s="111">
        <v>4.2</v>
      </c>
      <c r="N15" s="111">
        <v>4.3</v>
      </c>
      <c r="O15" s="111">
        <v>4.4</v>
      </c>
      <c r="P15" s="111">
        <v>4.5</v>
      </c>
    </row>
    <row r="16">
      <c r="G16" s="123"/>
      <c r="H16" s="59"/>
      <c r="K16" s="40">
        <v>5.0</v>
      </c>
      <c r="L16" s="111">
        <v>5.1</v>
      </c>
      <c r="M16" s="111" t="s">
        <v>90</v>
      </c>
      <c r="N16" s="111">
        <v>5.3</v>
      </c>
      <c r="O16" s="111">
        <v>5.4</v>
      </c>
      <c r="P16" s="111">
        <v>5.5</v>
      </c>
    </row>
    <row r="17">
      <c r="G17" s="123"/>
      <c r="H17" s="59"/>
    </row>
    <row r="18">
      <c r="G18" s="123"/>
      <c r="H18" s="59"/>
      <c r="M18" s="40" t="s">
        <v>91</v>
      </c>
    </row>
    <row r="19">
      <c r="G19" s="123"/>
      <c r="H19" s="59"/>
      <c r="L19" s="40">
        <v>1.0</v>
      </c>
      <c r="M19" s="124" t="str">
        <f>VLOOKUP(L19,K12:P16,3,FALSE)</f>
        <v>OF FORTUNE</v>
      </c>
      <c r="N19" s="124" t="str">
        <f>HLOOKUP(L19,L11:P16,2,false)</f>
        <v>I'AM A MAN</v>
      </c>
    </row>
    <row r="20">
      <c r="G20" s="125"/>
      <c r="H20" s="126"/>
    </row>
  </sheetData>
  <mergeCells count="5">
    <mergeCell ref="A2:A6"/>
    <mergeCell ref="E2:E6"/>
    <mergeCell ref="G2:G6"/>
    <mergeCell ref="H2:H6"/>
    <mergeCell ref="G12:H20"/>
  </mergeCells>
  <dataValidations>
    <dataValidation type="list" allowBlank="1" sqref="A2 E2">
      <formula1>Data!$A$1:$A$10</formula1>
    </dataValidation>
    <dataValidation type="list" allowBlank="1" sqref="C2:C6">
      <formula1>Patterns!$A$5:$T$67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3.5"/>
    <col customWidth="1" min="4" max="4" width="14.38"/>
    <col customWidth="1" min="6" max="6" width="15.38"/>
  </cols>
  <sheetData>
    <row r="1">
      <c r="A1" s="127" t="s">
        <v>92</v>
      </c>
    </row>
    <row r="2">
      <c r="A2" s="128" t="s">
        <v>93</v>
      </c>
      <c r="C2" s="128" t="s">
        <v>94</v>
      </c>
      <c r="E2" s="128" t="s">
        <v>95</v>
      </c>
    </row>
    <row r="3">
      <c r="A3" s="40" t="s">
        <v>96</v>
      </c>
      <c r="B3" s="40" t="s">
        <v>97</v>
      </c>
      <c r="C3" s="40" t="s">
        <v>96</v>
      </c>
      <c r="D3" s="40" t="s">
        <v>98</v>
      </c>
      <c r="E3" s="40" t="s">
        <v>96</v>
      </c>
      <c r="F3" s="40" t="s">
        <v>99</v>
      </c>
    </row>
    <row r="4">
      <c r="A4" s="127" t="s">
        <v>100</v>
      </c>
    </row>
    <row r="7">
      <c r="A7" s="127" t="s">
        <v>101</v>
      </c>
    </row>
    <row r="8">
      <c r="A8" s="129">
        <v>20.0</v>
      </c>
      <c r="C8" s="129">
        <v>50.0</v>
      </c>
      <c r="E8" s="129">
        <v>125.0</v>
      </c>
    </row>
    <row r="9">
      <c r="A9" s="40" t="s">
        <v>96</v>
      </c>
      <c r="B9" s="130">
        <v>0.99</v>
      </c>
      <c r="C9" s="40" t="s">
        <v>96</v>
      </c>
      <c r="D9" s="130">
        <v>4.99</v>
      </c>
      <c r="E9" s="40" t="s">
        <v>96</v>
      </c>
      <c r="F9" s="130">
        <v>9.99</v>
      </c>
    </row>
    <row r="10">
      <c r="A10" s="127" t="s">
        <v>102</v>
      </c>
    </row>
    <row r="11">
      <c r="A11" s="129">
        <v>50.0</v>
      </c>
      <c r="C11" s="129">
        <v>500.0</v>
      </c>
      <c r="E11" s="129">
        <v>2500.0</v>
      </c>
    </row>
    <row r="12">
      <c r="A12" s="40" t="s">
        <v>96</v>
      </c>
      <c r="B12" s="130" t="s">
        <v>98</v>
      </c>
      <c r="C12" s="40" t="s">
        <v>96</v>
      </c>
      <c r="D12" s="130" t="s">
        <v>103</v>
      </c>
      <c r="E12" s="40" t="s">
        <v>96</v>
      </c>
      <c r="F12" s="130" t="s">
        <v>104</v>
      </c>
    </row>
  </sheetData>
  <mergeCells count="13">
    <mergeCell ref="C8:D8"/>
    <mergeCell ref="E8:F8"/>
    <mergeCell ref="A10:F10"/>
    <mergeCell ref="A11:B11"/>
    <mergeCell ref="C11:D11"/>
    <mergeCell ref="E11:F11"/>
    <mergeCell ref="A1:F1"/>
    <mergeCell ref="A2:B2"/>
    <mergeCell ref="C2:D2"/>
    <mergeCell ref="E2:F2"/>
    <mergeCell ref="A4:F4"/>
    <mergeCell ref="A7:F7"/>
    <mergeCell ref="A8:B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4">
        <v>1.0</v>
      </c>
    </row>
    <row r="2" ht="15.75" customHeight="1">
      <c r="A2" s="54">
        <v>2.0</v>
      </c>
    </row>
    <row r="3" ht="15.75" customHeight="1">
      <c r="A3" s="54">
        <v>3.0</v>
      </c>
    </row>
    <row r="4" ht="15.75" customHeight="1">
      <c r="A4" s="54">
        <v>4.0</v>
      </c>
    </row>
    <row r="5" ht="15.75" customHeight="1">
      <c r="A5" s="54">
        <v>5.0</v>
      </c>
    </row>
    <row r="6" ht="15.75" customHeight="1">
      <c r="A6" s="54">
        <v>6.0</v>
      </c>
    </row>
    <row r="7" ht="15.75" customHeight="1">
      <c r="A7" s="54">
        <v>7.0</v>
      </c>
    </row>
    <row r="8" ht="15.75" customHeight="1">
      <c r="A8" s="54">
        <v>8.0</v>
      </c>
    </row>
    <row r="9" ht="15.75" customHeight="1">
      <c r="A9" s="54">
        <v>9.0</v>
      </c>
    </row>
    <row r="10" ht="15.75" customHeight="1">
      <c r="A10" s="54">
        <v>10.0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0.5"/>
    <col customWidth="1" min="3" max="6" width="12.63"/>
    <col customWidth="1" min="7" max="7" width="14.5"/>
    <col customWidth="1" min="9" max="9" width="12.25"/>
    <col customWidth="1" min="10" max="10" width="12.0"/>
    <col customWidth="1" min="13" max="13" width="22.63"/>
    <col customWidth="1" min="14" max="14" width="48.63"/>
    <col customWidth="1" min="15" max="15" width="46.5"/>
  </cols>
  <sheetData>
    <row r="1" ht="21.75" customHeight="1">
      <c r="A1" s="8"/>
      <c r="B1" s="8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28.5" customHeight="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4</v>
      </c>
      <c r="G2" s="4"/>
      <c r="I2" s="4" t="s">
        <v>6</v>
      </c>
      <c r="J2" s="9" t="s">
        <v>2</v>
      </c>
      <c r="K2" s="3"/>
      <c r="L2" s="6" t="s">
        <v>7</v>
      </c>
      <c r="M2" s="7" t="s">
        <v>8</v>
      </c>
      <c r="N2" s="10" t="s">
        <v>9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5.75" customHeight="1">
      <c r="B3" s="131" t="s">
        <v>10</v>
      </c>
      <c r="C3" s="6">
        <v>4.0</v>
      </c>
      <c r="D3" s="132">
        <v>2.0</v>
      </c>
      <c r="E3" s="7">
        <v>10.0</v>
      </c>
      <c r="F3" s="133">
        <v>10.0</v>
      </c>
      <c r="G3" s="4"/>
      <c r="J3" s="9" t="s">
        <v>11</v>
      </c>
      <c r="K3" s="3"/>
      <c r="L3" s="134">
        <f>1/C11</f>
        <v>0.1666666667</v>
      </c>
      <c r="M3" s="135">
        <f>1/F11</f>
        <v>0.0509039491</v>
      </c>
      <c r="N3" s="16" t="s">
        <v>12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>
      <c r="B4" s="5" t="s">
        <v>13</v>
      </c>
      <c r="C4" s="6">
        <v>15.0</v>
      </c>
      <c r="D4" s="17"/>
      <c r="E4" s="7">
        <v>5.0</v>
      </c>
      <c r="F4" s="17"/>
      <c r="G4" s="4"/>
      <c r="J4" s="18" t="s">
        <v>14</v>
      </c>
      <c r="K4" s="3"/>
      <c r="L4" s="19">
        <f>AVERAGE(C12,C13)</f>
        <v>26.625</v>
      </c>
      <c r="M4" s="20">
        <f>AVERAGE(F12,F13)</f>
        <v>54.63636364</v>
      </c>
      <c r="N4" s="16" t="s">
        <v>15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ht="15.75" customHeight="1">
      <c r="B5" s="5" t="s">
        <v>16</v>
      </c>
      <c r="C5" s="6">
        <v>35.0</v>
      </c>
      <c r="D5" s="21"/>
      <c r="E5" s="7">
        <v>20.0</v>
      </c>
      <c r="F5" s="21"/>
      <c r="G5" s="4"/>
      <c r="J5" s="9" t="s">
        <v>17</v>
      </c>
      <c r="K5" s="3"/>
      <c r="L5" s="19">
        <f>$L$4/$L$3</f>
        <v>159.75</v>
      </c>
      <c r="M5" s="20">
        <f>$M$4/$M$3</f>
        <v>1073.322691</v>
      </c>
      <c r="N5" s="16" t="s">
        <v>18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ht="15.75" customHeight="1">
      <c r="B6" s="5" t="s">
        <v>19</v>
      </c>
      <c r="C6" s="6">
        <v>420.0</v>
      </c>
      <c r="D6" s="6">
        <v>10.0</v>
      </c>
      <c r="E6" s="7">
        <v>280.0</v>
      </c>
      <c r="F6" s="7">
        <v>10.0</v>
      </c>
      <c r="G6" s="4"/>
      <c r="J6" s="9" t="s">
        <v>20</v>
      </c>
      <c r="K6" s="3"/>
      <c r="L6" s="19">
        <f>L5/(L5+M5)</f>
        <v>0.1295544059</v>
      </c>
      <c r="M6" s="20">
        <f>M5/(L5+M5)</f>
        <v>0.8704455941</v>
      </c>
      <c r="N6" s="16" t="s">
        <v>21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ht="15.75" customHeight="1">
      <c r="B7" s="5" t="s">
        <v>22</v>
      </c>
      <c r="C7" s="6">
        <v>20.0</v>
      </c>
      <c r="D7" s="6">
        <v>10.0</v>
      </c>
      <c r="E7" s="7">
        <v>40.0</v>
      </c>
      <c r="F7" s="7">
        <v>10.0</v>
      </c>
      <c r="G7" s="4"/>
      <c r="I7" s="4"/>
      <c r="J7" s="9" t="s">
        <v>23</v>
      </c>
      <c r="K7" s="3"/>
      <c r="L7" s="19">
        <f t="shared" ref="L7:L8" si="1">C15/(C15+F15)</f>
        <v>0.6833976834</v>
      </c>
      <c r="M7" s="20">
        <f t="shared" ref="M7:M8" si="2">F15/(C15+F15)</f>
        <v>0.3166023166</v>
      </c>
      <c r="N7" s="16" t="s">
        <v>24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ht="15.75" customHeight="1">
      <c r="G8" s="4"/>
      <c r="I8" s="4"/>
      <c r="J8" s="9" t="s">
        <v>25</v>
      </c>
      <c r="K8" s="3"/>
      <c r="L8" s="19">
        <f t="shared" si="1"/>
        <v>0.3653618031</v>
      </c>
      <c r="M8" s="20">
        <f t="shared" si="2"/>
        <v>0.6346381969</v>
      </c>
      <c r="N8" s="16" t="s">
        <v>26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ht="15.75" customHeight="1">
      <c r="G9" s="4"/>
      <c r="I9" s="4"/>
      <c r="J9" s="9" t="s">
        <v>27</v>
      </c>
      <c r="K9" s="3"/>
      <c r="L9" s="19">
        <f>(1.1*L6+1.2*L7+0.7*L8)/3</f>
        <v>0.4061134429</v>
      </c>
      <c r="M9" s="20">
        <f>(1.1*M6+0.7*M7+1.2*M8)/3</f>
        <v>0.6468925371</v>
      </c>
      <c r="N9" s="16" t="s">
        <v>28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15.75" customHeight="1">
      <c r="A10" s="4" t="s">
        <v>29</v>
      </c>
      <c r="B10" s="24" t="s">
        <v>2</v>
      </c>
      <c r="C10" s="25" t="s">
        <v>3</v>
      </c>
      <c r="D10" s="3"/>
      <c r="E10" s="26" t="s">
        <v>30</v>
      </c>
      <c r="F10" s="27" t="s">
        <v>5</v>
      </c>
      <c r="G10" s="3"/>
      <c r="H10" s="28" t="s">
        <v>30</v>
      </c>
      <c r="I10" s="4"/>
      <c r="J10" s="9" t="s">
        <v>31</v>
      </c>
      <c r="K10" s="3"/>
      <c r="L10" s="19">
        <f t="shared" ref="L10:M10" si="3">(L7+L8+L9)/3</f>
        <v>0.4849576431</v>
      </c>
      <c r="M10" s="20">
        <f t="shared" si="3"/>
        <v>0.5327110169</v>
      </c>
      <c r="N10" s="16" t="s">
        <v>32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15.75" customHeight="1">
      <c r="B11" s="24" t="s">
        <v>10</v>
      </c>
      <c r="C11" s="29">
        <f t="shared" ref="C11:C13" si="4">SWITCH($D$3,1,C3,2,C3+sum(C20:D20),3,C3+sum(C20:E20),4,C3+sum(C20:F20),5,C3+sum(C20:G20),6,C3+sum(C20:H20),7,C3+sum(C20:I20),8,C3+sum(C20:J20),9,C3+sum(C20:K20),10,C3+sum(C20:L20))</f>
        <v>6</v>
      </c>
      <c r="D11" s="3"/>
      <c r="E11" s="30">
        <f t="shared" ref="E11:E13" si="5">(C11/C3)-1</f>
        <v>0.5</v>
      </c>
      <c r="F11" s="31">
        <f t="shared" ref="F11:F13" si="6">SWITCH($F$3,1,E3,2,E3+sum(C27:D27),3,E3+sum(C27:E27),4,E3+sum(C27:F27),5,E3+sum(C27:G27),6,E3+sum(C27:H27),7,E3+sum(C27:I27),8,E3+sum(C27:J27),9,E3+sum(C27:K27),10,E3+sum(C27:L27))</f>
        <v>19.64484127</v>
      </c>
      <c r="G11" s="3"/>
      <c r="H11" s="32">
        <f t="shared" ref="H11:H13" si="7">(F11/E3)-1</f>
        <v>0.964484127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15.75" customHeight="1">
      <c r="B12" s="24" t="s">
        <v>13</v>
      </c>
      <c r="C12" s="29">
        <f t="shared" si="4"/>
        <v>16.5</v>
      </c>
      <c r="D12" s="3"/>
      <c r="E12" s="30">
        <f t="shared" si="5"/>
        <v>0.1</v>
      </c>
      <c r="F12" s="31">
        <f t="shared" si="6"/>
        <v>17.27272727</v>
      </c>
      <c r="G12" s="3"/>
      <c r="H12" s="32">
        <f t="shared" si="7"/>
        <v>2.454545455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15.75" customHeight="1">
      <c r="B13" s="24" t="s">
        <v>16</v>
      </c>
      <c r="C13" s="29">
        <f t="shared" si="4"/>
        <v>36.75</v>
      </c>
      <c r="D13" s="3"/>
      <c r="E13" s="30">
        <f t="shared" si="5"/>
        <v>0.05</v>
      </c>
      <c r="F13" s="31">
        <f t="shared" si="6"/>
        <v>92</v>
      </c>
      <c r="G13" s="3"/>
      <c r="H13" s="32">
        <f t="shared" si="7"/>
        <v>3.6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ht="15.75" customHeight="1">
      <c r="B14" s="33" t="s">
        <v>17</v>
      </c>
      <c r="C14" s="29">
        <f>$L$4/$L$3</f>
        <v>159.75</v>
      </c>
      <c r="D14" s="3"/>
      <c r="E14" s="34">
        <f>(C14/(C3*(AVERAGE(C4,C5)))-1)</f>
        <v>0.5975</v>
      </c>
      <c r="F14" s="31">
        <f>$M$4/$M$3</f>
        <v>1073.322691</v>
      </c>
      <c r="G14" s="3"/>
      <c r="H14" s="35">
        <f>(F14/(E3*(AVERAGE(E4,E5)))-1)</f>
        <v>7.58658153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ht="15.75" customHeight="1">
      <c r="B15" s="24" t="s">
        <v>19</v>
      </c>
      <c r="C15" s="29">
        <f>SWITCH($D$6,1,C6,2,C6+sum(C23:D23),3,C6+sum(C23:E23),4,C6+sum(C23:F23),5,C6+sum(C23:G23),6,C6+sum(C23:H23),7,C6+sum(C23:I23),8,C6+sum(C23:J23),9,C6+sum(C23:K23),10,C6+sum(C23:L23))</f>
        <v>4956</v>
      </c>
      <c r="D15" s="3"/>
      <c r="E15" s="30">
        <f t="shared" ref="E15:E16" si="8">(C15/C6)-1</f>
        <v>10.8</v>
      </c>
      <c r="F15" s="31">
        <f>SWITCH($F$6,1,E6,2,E6+sum(C30:D30),3,E6+sum(C30:E30),4,E6+sum(C30:F30),5,E6+sum(C30:G30),6,E6+sum(C30:H30),7,E6+sum(C30:I30),8,E6+sum(C30:J30),9,E6+sum(C30:K30),10,E6+sum(C30:L30))</f>
        <v>2296</v>
      </c>
      <c r="G15" s="3"/>
      <c r="H15" s="32">
        <f t="shared" ref="H15:H16" si="9">(F15/E6)-1</f>
        <v>7.2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ht="15.75" customHeight="1">
      <c r="A16" s="4"/>
      <c r="B16" s="24" t="s">
        <v>22</v>
      </c>
      <c r="C16" s="29">
        <f>SWITCH($D$7,1,C7,2,C7+sum(C24:D24),3,C7+sum(C24:E24),4,C7+sum(C24:F24),5,C7+sum(C24:G24),6,C7+sum(C24:H24),7,C7+sum(C24:I24),8,C7+sum(C24:J24),9,C7+sum(C24:K24),10,C7+sum(C24:L24))</f>
        <v>30.8</v>
      </c>
      <c r="D16" s="3"/>
      <c r="E16" s="30">
        <f t="shared" si="8"/>
        <v>0.54</v>
      </c>
      <c r="F16" s="31">
        <f>SWITCH($F$7,1,E7,2,E7+sum(C31:D31),3,E7+sum(C31:E31),4,E7+sum(C31:F31),5,E7+sum(C31:G31),6,E7+sum(C31:H31),7,E7+sum(C31:I31),8,E7+sum(C31:J31),9,E7+sum(C31:K31),10,E7+sum(C31:L31))</f>
        <v>53.5</v>
      </c>
      <c r="G16" s="3"/>
      <c r="H16" s="32">
        <f t="shared" si="9"/>
        <v>0.3375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ht="15.75" customHeight="1"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ht="15.75" customHeight="1"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ht="15.75" customHeight="1">
      <c r="A19" s="4" t="s">
        <v>33</v>
      </c>
      <c r="B19" s="6" t="s">
        <v>4</v>
      </c>
      <c r="C19" s="6">
        <v>1.0</v>
      </c>
      <c r="D19" s="6">
        <v>2.0</v>
      </c>
      <c r="E19" s="6">
        <v>3.0</v>
      </c>
      <c r="F19" s="6">
        <v>4.0</v>
      </c>
      <c r="G19" s="6">
        <v>5.0</v>
      </c>
      <c r="H19" s="136">
        <v>6.0</v>
      </c>
      <c r="I19" s="136">
        <v>7.0</v>
      </c>
      <c r="J19" s="136">
        <v>8.0</v>
      </c>
      <c r="K19" s="136">
        <v>9.0</v>
      </c>
      <c r="L19" s="6">
        <v>10.0</v>
      </c>
      <c r="M19" s="37" t="s">
        <v>34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ht="15.75" customHeight="1">
      <c r="B20" s="6" t="s">
        <v>37</v>
      </c>
      <c r="C20" s="42">
        <v>0.0</v>
      </c>
      <c r="D20" s="42">
        <f t="shared" ref="D20:L20" si="10">$C$3/D$19</f>
        <v>2</v>
      </c>
      <c r="E20" s="42">
        <f t="shared" si="10"/>
        <v>1.333333333</v>
      </c>
      <c r="F20" s="42">
        <f t="shared" si="10"/>
        <v>1</v>
      </c>
      <c r="G20" s="42">
        <f t="shared" si="10"/>
        <v>0.8</v>
      </c>
      <c r="H20" s="42">
        <f t="shared" si="10"/>
        <v>0.6666666667</v>
      </c>
      <c r="I20" s="42">
        <f t="shared" si="10"/>
        <v>0.5714285714</v>
      </c>
      <c r="J20" s="42">
        <f t="shared" si="10"/>
        <v>0.5</v>
      </c>
      <c r="K20" s="42">
        <f t="shared" si="10"/>
        <v>0.4444444444</v>
      </c>
      <c r="L20" s="42">
        <f t="shared" si="10"/>
        <v>0.4</v>
      </c>
      <c r="M20" s="37" t="str">
        <f>"f(x) = " &amp; C3 &amp; "/x "</f>
        <v>f(x) = 4/x 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ht="15.75" customHeight="1">
      <c r="B21" s="6" t="s">
        <v>13</v>
      </c>
      <c r="C21" s="137">
        <v>0.0</v>
      </c>
      <c r="D21" s="137">
        <f t="shared" ref="D21:L21" si="11">$C$4*(D$19/20)</f>
        <v>1.5</v>
      </c>
      <c r="E21" s="137">
        <f t="shared" si="11"/>
        <v>2.25</v>
      </c>
      <c r="F21" s="137">
        <f t="shared" si="11"/>
        <v>3</v>
      </c>
      <c r="G21" s="137">
        <f t="shared" si="11"/>
        <v>3.75</v>
      </c>
      <c r="H21" s="137">
        <f t="shared" si="11"/>
        <v>4.5</v>
      </c>
      <c r="I21" s="137">
        <f t="shared" si="11"/>
        <v>5.25</v>
      </c>
      <c r="J21" s="137">
        <f t="shared" si="11"/>
        <v>6</v>
      </c>
      <c r="K21" s="137">
        <f t="shared" si="11"/>
        <v>6.75</v>
      </c>
      <c r="L21" s="137">
        <f t="shared" si="11"/>
        <v>7.5</v>
      </c>
      <c r="M21" s="43" t="str">
        <f t="shared" ref="M21:M22" si="13">"f(x) = " &amp; C4 &amp; "*0.05x "</f>
        <v>f(x) = 15*0.05x 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ht="15.75" customHeight="1">
      <c r="A22" s="54" t="s">
        <v>7</v>
      </c>
      <c r="B22" s="6" t="s">
        <v>16</v>
      </c>
      <c r="C22" s="137">
        <v>0.0</v>
      </c>
      <c r="D22" s="137">
        <f t="shared" ref="D22:L22" si="12">$C$5*(D$19/40)</f>
        <v>1.75</v>
      </c>
      <c r="E22" s="137">
        <f t="shared" si="12"/>
        <v>2.625</v>
      </c>
      <c r="F22" s="137">
        <f t="shared" si="12"/>
        <v>3.5</v>
      </c>
      <c r="G22" s="137">
        <f t="shared" si="12"/>
        <v>4.375</v>
      </c>
      <c r="H22" s="137">
        <f t="shared" si="12"/>
        <v>5.25</v>
      </c>
      <c r="I22" s="137">
        <f t="shared" si="12"/>
        <v>6.125</v>
      </c>
      <c r="J22" s="137">
        <f t="shared" si="12"/>
        <v>7</v>
      </c>
      <c r="K22" s="137">
        <f t="shared" si="12"/>
        <v>7.875</v>
      </c>
      <c r="L22" s="137">
        <f t="shared" si="12"/>
        <v>8.75</v>
      </c>
      <c r="M22" s="43" t="str">
        <f t="shared" si="13"/>
        <v>f(x) = 35*0.05x 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ht="15.75" customHeight="1">
      <c r="B23" s="6" t="s">
        <v>19</v>
      </c>
      <c r="C23" s="137">
        <v>0.0</v>
      </c>
      <c r="D23" s="137">
        <f t="shared" ref="D23:L23" si="14">$C$6*(D$19/5)</f>
        <v>168</v>
      </c>
      <c r="E23" s="137">
        <f t="shared" si="14"/>
        <v>252</v>
      </c>
      <c r="F23" s="137">
        <f t="shared" si="14"/>
        <v>336</v>
      </c>
      <c r="G23" s="137">
        <f t="shared" si="14"/>
        <v>420</v>
      </c>
      <c r="H23" s="137">
        <f t="shared" si="14"/>
        <v>504</v>
      </c>
      <c r="I23" s="137">
        <f t="shared" si="14"/>
        <v>588</v>
      </c>
      <c r="J23" s="137">
        <f t="shared" si="14"/>
        <v>672</v>
      </c>
      <c r="K23" s="137">
        <f t="shared" si="14"/>
        <v>756</v>
      </c>
      <c r="L23" s="137">
        <f t="shared" si="14"/>
        <v>840</v>
      </c>
      <c r="M23" s="43" t="str">
        <f>"f(x) = " &amp; C6 &amp; "*0.2x"</f>
        <v>f(x) = 420*0.2x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ht="15.75" customHeight="1">
      <c r="B24" s="6" t="s">
        <v>22</v>
      </c>
      <c r="C24" s="137">
        <v>0.0</v>
      </c>
      <c r="D24" s="137">
        <f t="shared" ref="D24:L24" si="15">(4*D$19)/ $C$7</f>
        <v>0.4</v>
      </c>
      <c r="E24" s="137">
        <f t="shared" si="15"/>
        <v>0.6</v>
      </c>
      <c r="F24" s="137">
        <f t="shared" si="15"/>
        <v>0.8</v>
      </c>
      <c r="G24" s="137">
        <f t="shared" si="15"/>
        <v>1</v>
      </c>
      <c r="H24" s="137">
        <f t="shared" si="15"/>
        <v>1.2</v>
      </c>
      <c r="I24" s="137">
        <f t="shared" si="15"/>
        <v>1.4</v>
      </c>
      <c r="J24" s="137">
        <f t="shared" si="15"/>
        <v>1.6</v>
      </c>
      <c r="K24" s="137">
        <f t="shared" si="15"/>
        <v>1.8</v>
      </c>
      <c r="L24" s="137">
        <f t="shared" si="15"/>
        <v>2</v>
      </c>
      <c r="M24" s="43" t="str">
        <f>"f(x) = 4x/" &amp; C7</f>
        <v>f(x) = 4x/20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ht="15.75" customHeight="1">
      <c r="B25" s="44"/>
      <c r="C25" s="66"/>
      <c r="D25" s="66"/>
      <c r="E25" s="66"/>
      <c r="F25" s="66"/>
      <c r="G25" s="66"/>
      <c r="H25" s="46"/>
      <c r="I25" s="46"/>
      <c r="J25" s="46"/>
      <c r="K25" s="46"/>
      <c r="L25" s="4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ht="15.75" customHeight="1">
      <c r="A26" s="4" t="s">
        <v>33</v>
      </c>
      <c r="B26" s="7" t="s">
        <v>4</v>
      </c>
      <c r="C26" s="7">
        <v>1.0</v>
      </c>
      <c r="D26" s="7">
        <v>2.0</v>
      </c>
      <c r="E26" s="7">
        <v>3.0</v>
      </c>
      <c r="F26" s="7">
        <v>4.0</v>
      </c>
      <c r="G26" s="7">
        <v>5.0</v>
      </c>
      <c r="H26" s="138">
        <v>6.0</v>
      </c>
      <c r="I26" s="138">
        <v>7.0</v>
      </c>
      <c r="J26" s="138">
        <v>8.0</v>
      </c>
      <c r="K26" s="138">
        <v>9.0</v>
      </c>
      <c r="L26" s="7">
        <v>10.0</v>
      </c>
      <c r="M26" s="37" t="s">
        <v>34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ht="15.75" customHeight="1">
      <c r="B27" s="7" t="s">
        <v>37</v>
      </c>
      <c r="C27" s="70">
        <v>0.0</v>
      </c>
      <c r="D27" s="70">
        <f t="shared" ref="D27:L27" si="16"> $E$3/(2*D$26)</f>
        <v>2.5</v>
      </c>
      <c r="E27" s="70">
        <f t="shared" si="16"/>
        <v>1.666666667</v>
      </c>
      <c r="F27" s="70">
        <f t="shared" si="16"/>
        <v>1.25</v>
      </c>
      <c r="G27" s="70">
        <f t="shared" si="16"/>
        <v>1</v>
      </c>
      <c r="H27" s="70">
        <f t="shared" si="16"/>
        <v>0.8333333333</v>
      </c>
      <c r="I27" s="70">
        <f t="shared" si="16"/>
        <v>0.7142857143</v>
      </c>
      <c r="J27" s="70">
        <f t="shared" si="16"/>
        <v>0.625</v>
      </c>
      <c r="K27" s="70">
        <f t="shared" si="16"/>
        <v>0.5555555556</v>
      </c>
      <c r="L27" s="70">
        <f t="shared" si="16"/>
        <v>0.5</v>
      </c>
      <c r="M27" s="37" t="s">
        <v>50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ht="15.75" customHeight="1">
      <c r="B28" s="7" t="s">
        <v>13</v>
      </c>
      <c r="C28" s="139">
        <v>0.0</v>
      </c>
      <c r="D28" s="139">
        <f t="shared" ref="D28:L28" si="17">$E$4*(D26/22)</f>
        <v>0.4545454545</v>
      </c>
      <c r="E28" s="139">
        <f t="shared" si="17"/>
        <v>0.6818181818</v>
      </c>
      <c r="F28" s="139">
        <f t="shared" si="17"/>
        <v>0.9090909091</v>
      </c>
      <c r="G28" s="139">
        <f t="shared" si="17"/>
        <v>1.136363636</v>
      </c>
      <c r="H28" s="139">
        <f t="shared" si="17"/>
        <v>1.363636364</v>
      </c>
      <c r="I28" s="139">
        <f t="shared" si="17"/>
        <v>1.590909091</v>
      </c>
      <c r="J28" s="139">
        <f t="shared" si="17"/>
        <v>1.818181818</v>
      </c>
      <c r="K28" s="139">
        <f t="shared" si="17"/>
        <v>2.045454545</v>
      </c>
      <c r="L28" s="139">
        <f t="shared" si="17"/>
        <v>2.272727273</v>
      </c>
      <c r="M28" s="37" t="str">
        <f>"f(x) = " &amp; E4 &amp; "*(x/22) "</f>
        <v>f(x) = 5*(x/22) 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ht="15.75" customHeight="1">
      <c r="A29" s="54" t="s">
        <v>8</v>
      </c>
      <c r="B29" s="7" t="s">
        <v>16</v>
      </c>
      <c r="C29" s="139">
        <v>0.0</v>
      </c>
      <c r="D29" s="139">
        <f t="shared" ref="D29:L29" si="18">$E$5*(D26/15)</f>
        <v>2.666666667</v>
      </c>
      <c r="E29" s="139">
        <f t="shared" si="18"/>
        <v>4</v>
      </c>
      <c r="F29" s="139">
        <f t="shared" si="18"/>
        <v>5.333333333</v>
      </c>
      <c r="G29" s="139">
        <f t="shared" si="18"/>
        <v>6.666666667</v>
      </c>
      <c r="H29" s="139">
        <f t="shared" si="18"/>
        <v>8</v>
      </c>
      <c r="I29" s="139">
        <f t="shared" si="18"/>
        <v>9.333333333</v>
      </c>
      <c r="J29" s="139">
        <f t="shared" si="18"/>
        <v>10.66666667</v>
      </c>
      <c r="K29" s="139">
        <f t="shared" si="18"/>
        <v>12</v>
      </c>
      <c r="L29" s="139">
        <f t="shared" si="18"/>
        <v>13.33333333</v>
      </c>
      <c r="M29" s="37" t="str">
        <f>"f(x) = " &amp; E5 &amp; "*(x/15) "</f>
        <v>f(x) = 20*(x/15) 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15.75" customHeight="1">
      <c r="B30" s="7" t="s">
        <v>19</v>
      </c>
      <c r="C30" s="139">
        <v>0.0</v>
      </c>
      <c r="D30" s="139">
        <f t="shared" ref="D30:L30" si="19">$E$6*(D26/7.5)</f>
        <v>74.66666667</v>
      </c>
      <c r="E30" s="139">
        <f t="shared" si="19"/>
        <v>112</v>
      </c>
      <c r="F30" s="139">
        <f t="shared" si="19"/>
        <v>149.3333333</v>
      </c>
      <c r="G30" s="139">
        <f t="shared" si="19"/>
        <v>186.6666667</v>
      </c>
      <c r="H30" s="139">
        <f t="shared" si="19"/>
        <v>224</v>
      </c>
      <c r="I30" s="139">
        <f t="shared" si="19"/>
        <v>261.3333333</v>
      </c>
      <c r="J30" s="139">
        <f t="shared" si="19"/>
        <v>298.6666667</v>
      </c>
      <c r="K30" s="139">
        <f t="shared" si="19"/>
        <v>336</v>
      </c>
      <c r="L30" s="139">
        <f t="shared" si="19"/>
        <v>373.3333333</v>
      </c>
      <c r="M30" s="37" t="str">
        <f>"f(x) = " &amp; E6 &amp; "*(x/7.5)"</f>
        <v>f(x) = 280*(x/7.5)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5.75" customHeight="1">
      <c r="B31" s="7" t="s">
        <v>22</v>
      </c>
      <c r="C31" s="139">
        <v>0.0</v>
      </c>
      <c r="D31" s="139">
        <f t="shared" ref="D31:L31" si="20">(10*D26)/$E7</f>
        <v>0.5</v>
      </c>
      <c r="E31" s="139">
        <f t="shared" si="20"/>
        <v>0.75</v>
      </c>
      <c r="F31" s="139">
        <f t="shared" si="20"/>
        <v>1</v>
      </c>
      <c r="G31" s="139">
        <f t="shared" si="20"/>
        <v>1.25</v>
      </c>
      <c r="H31" s="139">
        <f t="shared" si="20"/>
        <v>1.5</v>
      </c>
      <c r="I31" s="139">
        <f t="shared" si="20"/>
        <v>1.75</v>
      </c>
      <c r="J31" s="139">
        <f t="shared" si="20"/>
        <v>2</v>
      </c>
      <c r="K31" s="139">
        <f t="shared" si="20"/>
        <v>2.25</v>
      </c>
      <c r="L31" s="139">
        <f t="shared" si="20"/>
        <v>2.5</v>
      </c>
      <c r="M31" s="43" t="str">
        <f>"f(x) = 10x/" &amp; E7</f>
        <v>f(x) = 10x/40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ht="15.75" customHeight="1"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ht="15.75" customHeight="1"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ht="15.75" customHeight="1"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ht="15.75" customHeight="1"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ht="15.75" customHeight="1"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ht="15.75" customHeight="1"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ht="15.75" customHeight="1"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ht="15.75" customHeight="1"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ht="15.75" customHeight="1"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ht="15.75" customHeight="1"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ht="15.75" customHeight="1"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5:K5"/>
    <mergeCell ref="J6:K6"/>
    <mergeCell ref="J7:K7"/>
    <mergeCell ref="J8:K8"/>
    <mergeCell ref="J9:K9"/>
    <mergeCell ref="J10:K10"/>
    <mergeCell ref="A2:A5"/>
    <mergeCell ref="I2:I5"/>
    <mergeCell ref="J2:K2"/>
    <mergeCell ref="D3:D5"/>
    <mergeCell ref="F3:F5"/>
    <mergeCell ref="J3:K3"/>
    <mergeCell ref="J4:K4"/>
    <mergeCell ref="F12:G12"/>
    <mergeCell ref="F13:G13"/>
    <mergeCell ref="C14:D14"/>
    <mergeCell ref="F14:G14"/>
    <mergeCell ref="C15:D15"/>
    <mergeCell ref="F15:G15"/>
    <mergeCell ref="C16:D16"/>
    <mergeCell ref="F16:G16"/>
    <mergeCell ref="A19:A21"/>
    <mergeCell ref="A26:A28"/>
    <mergeCell ref="A10:A13"/>
    <mergeCell ref="C10:D10"/>
    <mergeCell ref="F10:G10"/>
    <mergeCell ref="C11:D11"/>
    <mergeCell ref="F11:G11"/>
    <mergeCell ref="C12:D12"/>
    <mergeCell ref="C13:D13"/>
  </mergeCells>
  <conditionalFormatting sqref="A2 A10">
    <cfRule type="cellIs" dxfId="0" priority="1" operator="equal">
      <formula>"A3"</formula>
    </cfRule>
  </conditionalFormatting>
  <conditionalFormatting sqref="D3:D7 F3:F7">
    <cfRule type="notContainsBlanks" dxfId="0" priority="2">
      <formula>LEN(TRIM(D3))&gt;0</formula>
    </cfRule>
  </conditionalFormatting>
  <conditionalFormatting sqref="D6:D7 F6:F7">
    <cfRule type="containsBlanks" dxfId="1" priority="3">
      <formula>LEN(TRIM(D6))=0</formula>
    </cfRule>
  </conditionalFormatting>
  <dataValidations>
    <dataValidation type="list" allowBlank="1" sqref="D3 F3 D6:D7 F6:F7">
      <formula1>Data!$A:$A</formula1>
    </dataValidation>
  </dataValidations>
  <drawing r:id="rId1"/>
</worksheet>
</file>